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7400" windowHeight="11040" tabRatio="940" activeTab="0"/>
  </bookViews>
  <sheets>
    <sheet name="BL A Finale" sheetId="1" r:id="rId1"/>
    <sheet name="MBK1-MBK2" sheetId="2" r:id="rId2"/>
    <sheet name="WRN1-MEL1" sheetId="3" r:id="rId3"/>
    <sheet name="MBK2-MEL1" sheetId="4" r:id="rId4"/>
    <sheet name="MBK1-MEL1" sheetId="5" r:id="rId5"/>
    <sheet name="WRN1 - MBK2" sheetId="6" r:id="rId6"/>
    <sheet name="MBK1-WRN1" sheetId="7" r:id="rId7"/>
  </sheets>
  <definedNames>
    <definedName name="_xlnm.Print_Area" localSheetId="0">'BL A Finale'!$A$1:$AA$32</definedName>
    <definedName name="_xlnm.Print_Area" localSheetId="1">'MBK1-MBK2'!$A$2:$G$17</definedName>
    <definedName name="_xlnm.Print_Area" localSheetId="4">'MBK1-MEL1'!$A$2:$G$17</definedName>
    <definedName name="_xlnm.Print_Area" localSheetId="6">'MBK1-WRN1'!$A$2:$G$17</definedName>
    <definedName name="_xlnm.Print_Area" localSheetId="3">'MBK2-MEL1'!$A$2:$G$17</definedName>
    <definedName name="_xlnm.Print_Area" localSheetId="5">'WRN1 - MBK2'!$A$2:$G$17</definedName>
    <definedName name="_xlnm.Print_Area" localSheetId="2">'WRN1-MEL1'!$A$2:$G$17</definedName>
  </definedNames>
  <calcPr fullCalcOnLoad="1"/>
</workbook>
</file>

<file path=xl/sharedStrings.xml><?xml version="1.0" encoding="utf-8"?>
<sst xmlns="http://schemas.openxmlformats.org/spreadsheetml/2006/main" count="385" uniqueCount="83">
  <si>
    <t>PP</t>
  </si>
  <si>
    <t>Mariahilf 1</t>
  </si>
  <si>
    <t>GD</t>
  </si>
  <si>
    <t>HS</t>
  </si>
  <si>
    <t>BICHLER Daniel</t>
  </si>
  <si>
    <t>POLACZEK Erich</t>
  </si>
  <si>
    <t xml:space="preserve"> </t>
  </si>
  <si>
    <t>Freie Partie</t>
  </si>
  <si>
    <t>Cadre 35/2</t>
  </si>
  <si>
    <t>Einband</t>
  </si>
  <si>
    <t>Dreiband</t>
  </si>
  <si>
    <t>R</t>
  </si>
  <si>
    <t>Gegner</t>
  </si>
  <si>
    <t>VMGD</t>
  </si>
  <si>
    <t>Gesamtergebnis</t>
  </si>
  <si>
    <t>MP</t>
  </si>
  <si>
    <t>P</t>
  </si>
  <si>
    <t>AN</t>
  </si>
  <si>
    <t>Mannschaftswerte</t>
  </si>
  <si>
    <t>400 P / 20 HAZ</t>
  </si>
  <si>
    <t>250 P / 25 HAZ</t>
  </si>
  <si>
    <t>50 P / 50 HAZ</t>
  </si>
  <si>
    <t>Die Turnierleitung:</t>
  </si>
  <si>
    <t>125 P / 30 HAZ</t>
  </si>
  <si>
    <t>2.</t>
  </si>
  <si>
    <t>1.</t>
  </si>
  <si>
    <t>3.</t>
  </si>
  <si>
    <t>4.</t>
  </si>
  <si>
    <t>Melk 1</t>
  </si>
  <si>
    <t>KRAUS Jörg</t>
  </si>
  <si>
    <t>HOCHENAUER Robert</t>
  </si>
  <si>
    <t>BUCHEGGER Karl</t>
  </si>
  <si>
    <t>KLING Reinhold</t>
  </si>
  <si>
    <t>Bundesliga A</t>
  </si>
  <si>
    <t>oberes Play off</t>
  </si>
  <si>
    <t>gewichtete</t>
  </si>
  <si>
    <t>Verein</t>
  </si>
  <si>
    <t>Punkte</t>
  </si>
  <si>
    <t>Aufnahmen</t>
  </si>
  <si>
    <t>Position</t>
  </si>
  <si>
    <t>Spielername</t>
  </si>
  <si>
    <t>Bichler Daniel</t>
  </si>
  <si>
    <t>Polaczek Erich</t>
  </si>
  <si>
    <t>Kling Reinhold</t>
  </si>
  <si>
    <t>VMGD: Punkte (Freie Partie *1 + Cadre 35/2*2 + Einband*6 + Dreiband*30) / Summe der Aufnahmen</t>
  </si>
  <si>
    <t>Kraus Jörg</t>
  </si>
  <si>
    <t>Hochenauer Robert</t>
  </si>
  <si>
    <t>Buchegger Karl</t>
  </si>
  <si>
    <t xml:space="preserve"> Wolfgang Karner</t>
  </si>
  <si>
    <t>Österreichische Meisterschaft für Vereinsmannschaften KB - 2012/13</t>
  </si>
  <si>
    <t>Finale Bundesliga A (oberes play-off), Stockerau am 2. und 3. März 2013</t>
  </si>
  <si>
    <t>Wr Neustadt 1</t>
  </si>
  <si>
    <t>Mariahilf 2</t>
  </si>
  <si>
    <t>BAUMGARTNER Udo</t>
  </si>
  <si>
    <t>SCHRAFL Manfred</t>
  </si>
  <si>
    <t>EDERL Horst</t>
  </si>
  <si>
    <t>REICHNER Andreas</t>
  </si>
  <si>
    <t>STRAUB Gerhard</t>
  </si>
  <si>
    <t>SCHALLER August</t>
  </si>
  <si>
    <t>KRSKA Markus</t>
  </si>
  <si>
    <t>PILLER Josef</t>
  </si>
  <si>
    <t>RIEGLER Robert</t>
  </si>
  <si>
    <t>Schaller August</t>
  </si>
  <si>
    <t>Piller Josef</t>
  </si>
  <si>
    <t>Riegler Robert</t>
  </si>
  <si>
    <t>Stockerau, 2.+3.03.2013</t>
  </si>
  <si>
    <t>Schrafl Manfred</t>
  </si>
  <si>
    <t>Ederl Horst</t>
  </si>
  <si>
    <t>Reichner Andreas</t>
  </si>
  <si>
    <t>Straub Gerhard</t>
  </si>
  <si>
    <t>Baumgartner Udo</t>
  </si>
  <si>
    <t>Krska Markus</t>
  </si>
  <si>
    <t>Wr. Neustadt 1</t>
  </si>
  <si>
    <t xml:space="preserve">OLEJAK Friedrich </t>
  </si>
  <si>
    <t xml:space="preserve">Olejak Friedrich </t>
  </si>
  <si>
    <t>Olejak Friedrich</t>
  </si>
  <si>
    <t>400*</t>
  </si>
  <si>
    <t>109*</t>
  </si>
  <si>
    <t>75*</t>
  </si>
  <si>
    <t>35*</t>
  </si>
  <si>
    <t>316*</t>
  </si>
  <si>
    <t>230*</t>
  </si>
  <si>
    <t>309*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</si>
</sst>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 öS&quot;;\-#,##0&quot; öS&quot;"/>
    <numFmt numFmtId="187" formatCode="#,##0&quot; öS&quot;;[Red]\-#,##0&quot; öS&quot;"/>
    <numFmt numFmtId="188" formatCode="#,##0.00&quot; öS&quot;;\-#,##0.00&quot; öS&quot;"/>
    <numFmt numFmtId="189" formatCode="#,##0.00&quot; öS&quot;;[Red]\-#,##0.00&quot; öS&quot;"/>
    <numFmt numFmtId="190" formatCode="_-* #,##0&quot; öS&quot;_-;\-* #,##0&quot; öS&quot;_-;_-* &quot;-&quot;&quot; öS&quot;_-;_-@_-"/>
    <numFmt numFmtId="191" formatCode="_-* #,##0_ _ö_S_-;\-* #,##0_ _ö_S_-;_-* &quot;-&quot;_ _ö_S_-;_-@_-"/>
    <numFmt numFmtId="192" formatCode="_-* #,##0.00&quot; öS&quot;_-;\-* #,##0.00&quot; öS&quot;_-;_-* &quot;-&quot;??&quot; öS&quot;_-;_-@_-"/>
    <numFmt numFmtId="193" formatCode="_-* #,##0.00_ _ö_S_-;\-* #,##0.00_ _ö_S_-;_-* &quot;-&quot;??_ _ö_S_-;_-@_-"/>
    <numFmt numFmtId="194" formatCode="0.0"/>
    <numFmt numFmtId="195" formatCode="0.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d/m/yy"/>
    <numFmt numFmtId="202" formatCode="[$-C07]dddd\,\ dd\.\ mmmm\ yyyy"/>
    <numFmt numFmtId="203" formatCode="dd/mm/yy;@"/>
    <numFmt numFmtId="204" formatCode="mmm/yyyy"/>
    <numFmt numFmtId="205" formatCode="0.000000000"/>
    <numFmt numFmtId="206" formatCode="0.0000000000"/>
    <numFmt numFmtId="207" formatCode="0.00000000000"/>
    <numFmt numFmtId="208" formatCode="0.00000000000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</numFmts>
  <fonts count="68">
    <font>
      <sz val="10"/>
      <name val="Arial"/>
      <family val="0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Verdana"/>
      <family val="2"/>
    </font>
    <font>
      <sz val="22"/>
      <name val="Arial"/>
      <family val="0"/>
    </font>
    <font>
      <sz val="8"/>
      <color indexed="8"/>
      <name val="Verdana"/>
      <family val="2"/>
    </font>
    <font>
      <i/>
      <sz val="14"/>
      <name val="Brush Script MT"/>
      <family val="4"/>
    </font>
    <font>
      <sz val="14"/>
      <name val="Arial"/>
      <family val="0"/>
    </font>
    <font>
      <b/>
      <sz val="16"/>
      <name val="Verdana"/>
      <family val="2"/>
    </font>
    <font>
      <sz val="16"/>
      <name val="Arial"/>
      <family val="0"/>
    </font>
    <font>
      <sz val="14"/>
      <name val="Verdana"/>
      <family val="2"/>
    </font>
    <font>
      <b/>
      <sz val="8"/>
      <color indexed="10"/>
      <name val="Verdana"/>
      <family val="2"/>
    </font>
    <font>
      <sz val="8"/>
      <name val="Arial"/>
      <family val="0"/>
    </font>
    <font>
      <b/>
      <i/>
      <sz val="12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b/>
      <sz val="16"/>
      <color indexed="9"/>
      <name val="Verdana"/>
      <family val="2"/>
    </font>
    <font>
      <sz val="7"/>
      <color indexed="8"/>
      <name val="Verdana"/>
      <family val="2"/>
    </font>
    <font>
      <sz val="16"/>
      <name val="Verdana"/>
      <family val="2"/>
    </font>
    <font>
      <b/>
      <sz val="14"/>
      <color indexed="10"/>
      <name val="Verdana"/>
      <family val="2"/>
    </font>
    <font>
      <sz val="14"/>
      <color indexed="2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0"/>
      <name val="Verdana"/>
      <family val="2"/>
    </font>
    <font>
      <sz val="11"/>
      <color indexed="20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195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5" fontId="2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95" fontId="2" fillId="34" borderId="17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195" fontId="2" fillId="36" borderId="17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195" fontId="2" fillId="35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95" fontId="2" fillId="33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/>
    </xf>
    <xf numFmtId="195" fontId="2" fillId="34" borderId="13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center" vertical="center"/>
    </xf>
    <xf numFmtId="195" fontId="2" fillId="36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1" fontId="2" fillId="35" borderId="12" xfId="0" applyNumberFormat="1" applyFont="1" applyFill="1" applyBorder="1" applyAlignment="1">
      <alignment horizontal="center" vertical="center"/>
    </xf>
    <xf numFmtId="195" fontId="2" fillId="35" borderId="13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95" fontId="14" fillId="0" borderId="34" xfId="0" applyNumberFormat="1" applyFont="1" applyFill="1" applyBorder="1" applyAlignment="1">
      <alignment horizontal="center" vertical="center"/>
    </xf>
    <xf numFmtId="195" fontId="14" fillId="0" borderId="35" xfId="0" applyNumberFormat="1" applyFont="1" applyFill="1" applyBorder="1" applyAlignment="1">
      <alignment horizontal="center" vertical="center"/>
    </xf>
    <xf numFmtId="195" fontId="14" fillId="33" borderId="13" xfId="0" applyNumberFormat="1" applyFont="1" applyFill="1" applyBorder="1" applyAlignment="1">
      <alignment horizontal="center" vertical="center"/>
    </xf>
    <xf numFmtId="195" fontId="14" fillId="33" borderId="36" xfId="0" applyNumberFormat="1" applyFont="1" applyFill="1" applyBorder="1" applyAlignment="1">
      <alignment horizontal="center" vertical="center"/>
    </xf>
    <xf numFmtId="195" fontId="3" fillId="0" borderId="37" xfId="0" applyNumberFormat="1" applyFont="1" applyFill="1" applyBorder="1" applyAlignment="1">
      <alignment horizontal="center" vertical="center"/>
    </xf>
    <xf numFmtId="195" fontId="3" fillId="0" borderId="14" xfId="0" applyNumberFormat="1" applyFont="1" applyFill="1" applyBorder="1" applyAlignment="1">
      <alignment horizontal="center" vertical="center"/>
    </xf>
    <xf numFmtId="195" fontId="3" fillId="0" borderId="12" xfId="0" applyNumberFormat="1" applyFont="1" applyFill="1" applyBorder="1" applyAlignment="1">
      <alignment horizontal="center" vertical="center"/>
    </xf>
    <xf numFmtId="195" fontId="3" fillId="0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95" fontId="1" fillId="0" borderId="0" xfId="0" applyNumberFormat="1" applyFont="1" applyAlignment="1" applyProtection="1">
      <alignment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195" fontId="22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1" fillId="37" borderId="39" xfId="0" applyFont="1" applyFill="1" applyBorder="1" applyAlignment="1" applyProtection="1">
      <alignment horizontal="left" vertical="center"/>
      <protection hidden="1" locked="0"/>
    </xf>
    <xf numFmtId="1" fontId="24" fillId="37" borderId="40" xfId="0" applyNumberFormat="1" applyFont="1" applyFill="1" applyBorder="1" applyAlignment="1" applyProtection="1">
      <alignment horizontal="center" vertical="center"/>
      <protection hidden="1"/>
    </xf>
    <xf numFmtId="1" fontId="25" fillId="37" borderId="40" xfId="0" applyNumberFormat="1" applyFont="1" applyFill="1" applyBorder="1" applyAlignment="1" applyProtection="1">
      <alignment horizontal="center" vertical="center"/>
      <protection hidden="1"/>
    </xf>
    <xf numFmtId="1" fontId="13" fillId="37" borderId="41" xfId="0" applyNumberFormat="1" applyFont="1" applyFill="1" applyBorder="1" applyAlignment="1" applyProtection="1">
      <alignment horizontal="center" vertical="center"/>
      <protection hidden="1"/>
    </xf>
    <xf numFmtId="1" fontId="13" fillId="37" borderId="40" xfId="0" applyNumberFormat="1" applyFont="1" applyFill="1" applyBorder="1" applyAlignment="1" applyProtection="1">
      <alignment horizontal="center" vertical="center"/>
      <protection hidden="1"/>
    </xf>
    <xf numFmtId="195" fontId="13" fillId="38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left" vertical="center"/>
      <protection hidden="1" locked="0"/>
    </xf>
    <xf numFmtId="1" fontId="24" fillId="0" borderId="43" xfId="0" applyNumberFormat="1" applyFont="1" applyFill="1" applyBorder="1" applyAlignment="1" applyProtection="1">
      <alignment horizontal="center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13" fillId="0" borderId="44" xfId="0" applyNumberFormat="1" applyFont="1" applyFill="1" applyBorder="1" applyAlignment="1" applyProtection="1">
      <alignment horizontal="center" vertical="center"/>
      <protection hidden="1"/>
    </xf>
    <xf numFmtId="1" fontId="13" fillId="0" borderId="43" xfId="0" applyNumberFormat="1" applyFont="1" applyFill="1" applyBorder="1" applyAlignment="1" applyProtection="1">
      <alignment horizontal="center" vertical="center"/>
      <protection hidden="1"/>
    </xf>
    <xf numFmtId="195" fontId="13" fillId="0" borderId="4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 locked="0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95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95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38" borderId="46" xfId="0" applyFont="1" applyFill="1" applyBorder="1" applyAlignment="1" applyProtection="1">
      <alignment horizontal="left" vertical="center"/>
      <protection hidden="1" locked="0"/>
    </xf>
    <xf numFmtId="1" fontId="1" fillId="38" borderId="46" xfId="0" applyNumberFormat="1" applyFont="1" applyFill="1" applyBorder="1" applyAlignment="1" applyProtection="1">
      <alignment horizontal="center" vertical="center"/>
      <protection hidden="1"/>
    </xf>
    <xf numFmtId="0" fontId="1" fillId="38" borderId="46" xfId="0" applyFont="1" applyFill="1" applyBorder="1" applyAlignment="1" applyProtection="1">
      <alignment horizontal="center" vertical="center"/>
      <protection hidden="1" locked="0"/>
    </xf>
    <xf numFmtId="195" fontId="1" fillId="38" borderId="46" xfId="0" applyNumberFormat="1" applyFont="1" applyFill="1" applyBorder="1" applyAlignment="1" applyProtection="1">
      <alignment horizontal="center" vertical="center"/>
      <protection hidden="1"/>
    </xf>
    <xf numFmtId="0" fontId="1" fillId="38" borderId="42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left" vertical="center"/>
      <protection hidden="1" locked="0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195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37" borderId="46" xfId="0" applyFont="1" applyFill="1" applyBorder="1" applyAlignment="1" applyProtection="1">
      <alignment horizontal="left" vertical="center"/>
      <protection hidden="1" locked="0"/>
    </xf>
    <xf numFmtId="1" fontId="1" fillId="37" borderId="46" xfId="0" applyNumberFormat="1" applyFont="1" applyFill="1" applyBorder="1" applyAlignment="1" applyProtection="1">
      <alignment horizontal="center" vertical="center"/>
      <protection hidden="1"/>
    </xf>
    <xf numFmtId="0" fontId="1" fillId="37" borderId="46" xfId="0" applyFont="1" applyFill="1" applyBorder="1" applyAlignment="1" applyProtection="1">
      <alignment horizontal="center" vertical="center"/>
      <protection hidden="1" locked="0"/>
    </xf>
    <xf numFmtId="0" fontId="1" fillId="37" borderId="42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left" vertical="center"/>
      <protection hidden="1" locked="0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37" borderId="16" xfId="0" applyFont="1" applyFill="1" applyBorder="1" applyAlignment="1" applyProtection="1">
      <alignment horizontal="left" vertical="center"/>
      <protection hidden="1" locked="0"/>
    </xf>
    <xf numFmtId="1" fontId="1" fillId="37" borderId="16" xfId="0" applyNumberFormat="1" applyFont="1" applyFill="1" applyBorder="1" applyAlignment="1" applyProtection="1">
      <alignment horizontal="center" vertical="center"/>
      <protection hidden="1"/>
    </xf>
    <xf numFmtId="0" fontId="1" fillId="37" borderId="16" xfId="0" applyFont="1" applyFill="1" applyBorder="1" applyAlignment="1" applyProtection="1">
      <alignment horizontal="center" vertical="center"/>
      <protection hidden="1" locked="0"/>
    </xf>
    <xf numFmtId="0" fontId="1" fillId="37" borderId="33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Alignment="1" applyProtection="1">
      <alignment horizontal="center" vertical="center"/>
      <protection hidden="1"/>
    </xf>
    <xf numFmtId="195" fontId="19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95" fontId="26" fillId="0" borderId="0" xfId="0" applyNumberFormat="1" applyFont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1" fontId="30" fillId="37" borderId="40" xfId="0" applyNumberFormat="1" applyFont="1" applyFill="1" applyBorder="1" applyAlignment="1" applyProtection="1">
      <alignment horizontal="center" vertical="center"/>
      <protection hidden="1"/>
    </xf>
    <xf numFmtId="1" fontId="28" fillId="37" borderId="41" xfId="0" applyNumberFormat="1" applyFont="1" applyFill="1" applyBorder="1" applyAlignment="1" applyProtection="1">
      <alignment horizontal="center" vertical="center"/>
      <protection hidden="1"/>
    </xf>
    <xf numFmtId="1" fontId="28" fillId="37" borderId="40" xfId="0" applyNumberFormat="1" applyFont="1" applyFill="1" applyBorder="1" applyAlignment="1" applyProtection="1">
      <alignment horizontal="center" vertical="center"/>
      <protection hidden="1"/>
    </xf>
    <xf numFmtId="195" fontId="28" fillId="38" borderId="42" xfId="0" applyNumberFormat="1" applyFont="1" applyFill="1" applyBorder="1" applyAlignment="1" applyProtection="1">
      <alignment horizontal="center" vertical="center"/>
      <protection hidden="1"/>
    </xf>
    <xf numFmtId="1" fontId="30" fillId="0" borderId="43" xfId="0" applyNumberFormat="1" applyFont="1" applyFill="1" applyBorder="1" applyAlignment="1" applyProtection="1">
      <alignment horizontal="center" vertical="center"/>
      <protection hidden="1"/>
    </xf>
    <xf numFmtId="1" fontId="28" fillId="0" borderId="44" xfId="0" applyNumberFormat="1" applyFont="1" applyFill="1" applyBorder="1" applyAlignment="1" applyProtection="1">
      <alignment horizontal="center" vertical="center"/>
      <protection hidden="1"/>
    </xf>
    <xf numFmtId="1" fontId="28" fillId="0" borderId="43" xfId="0" applyNumberFormat="1" applyFont="1" applyFill="1" applyBorder="1" applyAlignment="1" applyProtection="1">
      <alignment horizontal="center" vertical="center"/>
      <protection hidden="1"/>
    </xf>
    <xf numFmtId="195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 locked="0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1" fontId="30" fillId="0" borderId="0" xfId="0" applyNumberFormat="1" applyFont="1" applyFill="1" applyBorder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 applyProtection="1">
      <alignment horizontal="center" vertical="center"/>
      <protection hidden="1"/>
    </xf>
    <xf numFmtId="195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1" fontId="32" fillId="0" borderId="0" xfId="0" applyNumberFormat="1" applyFont="1" applyBorder="1" applyAlignment="1" applyProtection="1">
      <alignment horizontal="center" vertical="center"/>
      <protection hidden="1"/>
    </xf>
    <xf numFmtId="195" fontId="33" fillId="0" borderId="16" xfId="0" applyNumberFormat="1" applyFont="1" applyFill="1" applyBorder="1" applyAlignment="1">
      <alignment horizontal="center" vertical="center"/>
    </xf>
    <xf numFmtId="195" fontId="14" fillId="0" borderId="14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14" fontId="2" fillId="0" borderId="41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2" fillId="36" borderId="5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2" fillId="36" borderId="50" xfId="0" applyFont="1" applyFill="1" applyBorder="1" applyAlignment="1">
      <alignment vertical="center"/>
    </xf>
    <xf numFmtId="0" fontId="2" fillId="35" borderId="52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/>
    </xf>
    <xf numFmtId="0" fontId="2" fillId="33" borderId="53" xfId="0" applyFont="1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41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6" fillId="39" borderId="58" xfId="0" applyFont="1" applyFill="1" applyBorder="1" applyAlignment="1">
      <alignment horizontal="center" vertical="center"/>
    </xf>
    <xf numFmtId="0" fontId="7" fillId="39" borderId="5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9" fillId="0" borderId="60" xfId="0" applyFont="1" applyFill="1" applyBorder="1" applyAlignment="1" applyProtection="1">
      <alignment horizontal="center" vertical="center"/>
      <protection hidden="1"/>
    </xf>
    <xf numFmtId="0" fontId="19" fillId="0" borderId="28" xfId="0" applyFont="1" applyFill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auto="1"/>
      </font>
      <fill>
        <patternFill>
          <bgColor indexed="51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</xdr:col>
      <xdr:colOff>790575</xdr:colOff>
      <xdr:row>1</xdr:row>
      <xdr:rowOff>333375</xdr:rowOff>
    </xdr:to>
    <xdr:pic>
      <xdr:nvPicPr>
        <xdr:cNvPr id="1" name="Picture 1" descr="Logo_alt_4"/>
        <xdr:cNvPicPr preferRelativeResize="1">
          <a:picLocks noChangeAspect="1"/>
        </xdr:cNvPicPr>
      </xdr:nvPicPr>
      <xdr:blipFill>
        <a:blip r:embed="rId1">
          <a:clrChange>
            <a:clrFrom>
              <a:srgbClr val="E1E1E1"/>
            </a:clrFrom>
            <a:clrTo>
              <a:srgbClr val="E1E1E1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8572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D7" sqref="D7"/>
    </sheetView>
  </sheetViews>
  <sheetFormatPr defaultColWidth="0" defaultRowHeight="12.75" zeroHeight="1"/>
  <cols>
    <col min="1" max="1" width="2.7109375" style="1" customWidth="1"/>
    <col min="2" max="2" width="16.00390625" style="1" customWidth="1"/>
    <col min="3" max="3" width="3.7109375" style="1" customWidth="1"/>
    <col min="4" max="4" width="5.7109375" style="1" customWidth="1"/>
    <col min="5" max="5" width="4.7109375" style="1" customWidth="1"/>
    <col min="6" max="6" width="8.28125" style="1" customWidth="1"/>
    <col min="7" max="7" width="4.7109375" style="1" customWidth="1"/>
    <col min="8" max="8" width="3.7109375" style="1" customWidth="1"/>
    <col min="9" max="9" width="5.7109375" style="1" customWidth="1"/>
    <col min="10" max="10" width="4.7109375" style="1" customWidth="1"/>
    <col min="11" max="11" width="8.28125" style="1" customWidth="1"/>
    <col min="12" max="12" width="4.7109375" style="1" customWidth="1"/>
    <col min="13" max="13" width="3.7109375" style="1" customWidth="1"/>
    <col min="14" max="14" width="5.7109375" style="1" customWidth="1"/>
    <col min="15" max="15" width="4.7109375" style="1" customWidth="1"/>
    <col min="16" max="16" width="8.28125" style="1" customWidth="1"/>
    <col min="17" max="17" width="4.7109375" style="1" customWidth="1"/>
    <col min="18" max="18" width="3.7109375" style="1" customWidth="1"/>
    <col min="19" max="19" width="5.7109375" style="1" customWidth="1"/>
    <col min="20" max="20" width="4.7109375" style="1" customWidth="1"/>
    <col min="21" max="21" width="8.28125" style="1" customWidth="1"/>
    <col min="22" max="22" width="4.7109375" style="1" customWidth="1"/>
    <col min="23" max="24" width="3.7109375" style="1" customWidth="1"/>
    <col min="25" max="25" width="8.28125" style="1" customWidth="1"/>
    <col min="26" max="26" width="4.7109375" style="1" customWidth="1"/>
    <col min="27" max="27" width="8.28125" style="1" customWidth="1"/>
    <col min="28" max="28" width="1.7109375" style="1" customWidth="1"/>
    <col min="29" max="16384" width="0" style="1" hidden="1" customWidth="1"/>
  </cols>
  <sheetData>
    <row r="1" spans="1:27" ht="34.5" customHeight="1">
      <c r="A1" s="195" t="s">
        <v>49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7"/>
    </row>
    <row r="2" spans="1:27" ht="34.5" customHeight="1" thickBot="1">
      <c r="A2" s="198" t="s">
        <v>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</row>
    <row r="3" spans="1:27" ht="15" customHeight="1" thickBot="1">
      <c r="A3" s="30"/>
      <c r="B3" s="31"/>
      <c r="C3" s="193" t="s">
        <v>7</v>
      </c>
      <c r="D3" s="194"/>
      <c r="E3" s="194"/>
      <c r="F3" s="188" t="s">
        <v>19</v>
      </c>
      <c r="G3" s="189"/>
      <c r="H3" s="193" t="s">
        <v>8</v>
      </c>
      <c r="I3" s="188"/>
      <c r="J3" s="188"/>
      <c r="K3" s="188" t="s">
        <v>20</v>
      </c>
      <c r="L3" s="189"/>
      <c r="M3" s="193" t="s">
        <v>9</v>
      </c>
      <c r="N3" s="194"/>
      <c r="O3" s="194"/>
      <c r="P3" s="188" t="s">
        <v>23</v>
      </c>
      <c r="Q3" s="189"/>
      <c r="R3" s="193" t="s">
        <v>10</v>
      </c>
      <c r="S3" s="194"/>
      <c r="T3" s="194"/>
      <c r="U3" s="188" t="s">
        <v>21</v>
      </c>
      <c r="V3" s="189"/>
      <c r="W3" s="24"/>
      <c r="X3" s="25"/>
      <c r="Y3" s="25"/>
      <c r="Z3" s="25"/>
      <c r="AA3" s="2"/>
    </row>
    <row r="4" spans="1:27" ht="15" customHeight="1">
      <c r="A4" s="205" t="s">
        <v>1</v>
      </c>
      <c r="B4" s="206"/>
      <c r="C4" s="187" t="s">
        <v>4</v>
      </c>
      <c r="D4" s="190"/>
      <c r="E4" s="190"/>
      <c r="F4" s="190"/>
      <c r="G4" s="26" t="s">
        <v>25</v>
      </c>
      <c r="H4" s="187" t="s">
        <v>5</v>
      </c>
      <c r="I4" s="191"/>
      <c r="J4" s="191"/>
      <c r="K4" s="191"/>
      <c r="L4" s="26" t="s">
        <v>25</v>
      </c>
      <c r="M4" s="187" t="s">
        <v>32</v>
      </c>
      <c r="N4" s="180"/>
      <c r="O4" s="180"/>
      <c r="P4" s="180"/>
      <c r="Q4" s="26" t="s">
        <v>26</v>
      </c>
      <c r="R4" s="187" t="s">
        <v>73</v>
      </c>
      <c r="S4" s="180"/>
      <c r="T4" s="180"/>
      <c r="U4" s="180"/>
      <c r="V4" s="26" t="s">
        <v>27</v>
      </c>
      <c r="W4" s="186" t="s">
        <v>18</v>
      </c>
      <c r="X4" s="170"/>
      <c r="Y4" s="170"/>
      <c r="Z4" s="171"/>
      <c r="AA4" s="213" t="s">
        <v>24</v>
      </c>
    </row>
    <row r="5" spans="1:27" ht="15" customHeight="1" thickBot="1">
      <c r="A5" s="207"/>
      <c r="B5" s="208"/>
      <c r="C5" s="183"/>
      <c r="D5" s="221"/>
      <c r="E5" s="221"/>
      <c r="F5" s="221"/>
      <c r="G5" s="11"/>
      <c r="H5" s="183"/>
      <c r="I5" s="178"/>
      <c r="J5" s="178"/>
      <c r="K5" s="178"/>
      <c r="L5" s="11"/>
      <c r="M5" s="183"/>
      <c r="N5" s="178"/>
      <c r="O5" s="178"/>
      <c r="P5" s="178"/>
      <c r="Q5" s="11"/>
      <c r="R5" s="183"/>
      <c r="S5" s="178"/>
      <c r="T5" s="178"/>
      <c r="U5" s="178"/>
      <c r="V5" s="11"/>
      <c r="W5" s="172"/>
      <c r="X5" s="173"/>
      <c r="Y5" s="173"/>
      <c r="Z5" s="174"/>
      <c r="AA5" s="214"/>
    </row>
    <row r="6" spans="1:27" ht="15" customHeight="1">
      <c r="A6" s="8" t="s">
        <v>11</v>
      </c>
      <c r="B6" s="9" t="s">
        <v>12</v>
      </c>
      <c r="C6" s="3" t="s">
        <v>0</v>
      </c>
      <c r="D6" s="7" t="s">
        <v>16</v>
      </c>
      <c r="E6" s="4" t="s">
        <v>17</v>
      </c>
      <c r="F6" s="4" t="s">
        <v>2</v>
      </c>
      <c r="G6" s="5" t="s">
        <v>3</v>
      </c>
      <c r="H6" s="6" t="s">
        <v>0</v>
      </c>
      <c r="I6" s="4" t="s">
        <v>16</v>
      </c>
      <c r="J6" s="4" t="s">
        <v>17</v>
      </c>
      <c r="K6" s="4" t="s">
        <v>2</v>
      </c>
      <c r="L6" s="5" t="s">
        <v>3</v>
      </c>
      <c r="M6" s="3" t="s">
        <v>0</v>
      </c>
      <c r="N6" s="4" t="s">
        <v>16</v>
      </c>
      <c r="O6" s="4" t="s">
        <v>17</v>
      </c>
      <c r="P6" s="4" t="s">
        <v>2</v>
      </c>
      <c r="Q6" s="5" t="s">
        <v>3</v>
      </c>
      <c r="R6" s="3" t="s">
        <v>0</v>
      </c>
      <c r="S6" s="4" t="s">
        <v>16</v>
      </c>
      <c r="T6" s="4" t="s">
        <v>17</v>
      </c>
      <c r="U6" s="4" t="s">
        <v>2</v>
      </c>
      <c r="V6" s="5" t="s">
        <v>3</v>
      </c>
      <c r="W6" s="53" t="s">
        <v>15</v>
      </c>
      <c r="X6" s="35" t="s">
        <v>0</v>
      </c>
      <c r="Y6" s="35" t="s">
        <v>16</v>
      </c>
      <c r="Z6" s="35" t="s">
        <v>17</v>
      </c>
      <c r="AA6" s="54" t="s">
        <v>13</v>
      </c>
    </row>
    <row r="7" spans="1:27" ht="15" customHeight="1">
      <c r="A7" s="3">
        <v>1</v>
      </c>
      <c r="B7" s="32" t="str">
        <f>A18</f>
        <v>Melk 1</v>
      </c>
      <c r="C7" s="10">
        <f>IF(E7&gt;0,IF(D7&gt;D21,2,IF(D7=D21,1,0)),"")</f>
        <v>2</v>
      </c>
      <c r="D7" s="7">
        <v>400</v>
      </c>
      <c r="E7" s="7">
        <v>5</v>
      </c>
      <c r="F7" s="15">
        <f>IF(ISNUMBER(E7),ROUNDDOWN(D7/E7,3),"")</f>
        <v>80</v>
      </c>
      <c r="G7" s="16" t="s">
        <v>80</v>
      </c>
      <c r="H7" s="10">
        <f>IF(J7&gt;0,IF(I7&gt;I21,2,IF(I7=I21,1,0)),"")</f>
        <v>2</v>
      </c>
      <c r="I7" s="7">
        <v>250</v>
      </c>
      <c r="J7" s="7">
        <v>11</v>
      </c>
      <c r="K7" s="17">
        <f>IF(ISNUMBER(J7),ROUNDDOWN(I7/J7,3),"")</f>
        <v>22.727</v>
      </c>
      <c r="L7" s="16">
        <v>108</v>
      </c>
      <c r="M7" s="10">
        <f>IF(O7&gt;0,IF(N7&gt;N21,2,IF(N7=N21,1,0)),"")</f>
        <v>0</v>
      </c>
      <c r="N7" s="7">
        <v>85</v>
      </c>
      <c r="O7" s="7">
        <v>16</v>
      </c>
      <c r="P7" s="17">
        <f>IF(ISNUMBER(O7),ROUNDDOWN(N7/O7,3),"")</f>
        <v>5.312</v>
      </c>
      <c r="Q7" s="16">
        <v>34</v>
      </c>
      <c r="R7" s="10">
        <f>IF(T7&gt;0,IF(S7&gt;S21,2,IF(S7=S21,1,0)),"")</f>
        <v>0</v>
      </c>
      <c r="S7" s="7">
        <v>36</v>
      </c>
      <c r="T7" s="7">
        <v>50</v>
      </c>
      <c r="U7" s="17">
        <f>IF(ISNUMBER(T7),ROUNDDOWN(S7/T7,3),"")</f>
        <v>0.72</v>
      </c>
      <c r="V7" s="16">
        <v>5</v>
      </c>
      <c r="W7" s="55">
        <f>IF(ISNUMBER(X7),IF(X7=X21,1,IF(X7&gt;X21,2,0)),"")</f>
        <v>1</v>
      </c>
      <c r="X7" s="53">
        <f>IF(ISNUMBER(Z7),SUM(C7,H7,M7,R7),"")</f>
        <v>4</v>
      </c>
      <c r="Y7" s="35">
        <f>IF(ISNUMBER(Z7),D7*1+I7*2+N7*6+S7*30,"")</f>
        <v>2490</v>
      </c>
      <c r="Z7" s="56">
        <f>IF(OR(ISNUMBER(E7),ISNUMBER(J7),ISNUMBER(O7),ISNUMBER(T7)),SUM(E7,J7,O7,T7),"")</f>
        <v>82</v>
      </c>
      <c r="AA7" s="73">
        <f>IF(ISNUMBER(Y7),ROUNDDOWN(Y7/Z7,3),"")</f>
        <v>30.365</v>
      </c>
    </row>
    <row r="8" spans="1:27" ht="15" customHeight="1">
      <c r="A8" s="3">
        <v>2</v>
      </c>
      <c r="B8" s="33" t="str">
        <f>A25</f>
        <v>Mariahilf 2</v>
      </c>
      <c r="C8" s="10">
        <f>IF(E8&gt;0,IF(D8&gt;D29,2,IF(D8=D29,1,0)),"")</f>
        <v>2</v>
      </c>
      <c r="D8" s="7">
        <v>400</v>
      </c>
      <c r="E8" s="7">
        <v>1</v>
      </c>
      <c r="F8" s="15">
        <f>IF(ISNUMBER(E8),ROUNDDOWN(D8/E8,3),"")</f>
        <v>400</v>
      </c>
      <c r="G8" s="16" t="s">
        <v>76</v>
      </c>
      <c r="H8" s="10">
        <f>IF(J8&gt;0,IF(I8&gt;I29,2,IF(I8=I29,1,0)),"")</f>
        <v>1</v>
      </c>
      <c r="I8" s="7">
        <v>250</v>
      </c>
      <c r="J8" s="7">
        <v>7</v>
      </c>
      <c r="K8" s="17">
        <f>IF(ISNUMBER(J8),ROUNDDOWN(I8/J8,3),"")</f>
        <v>35.714</v>
      </c>
      <c r="L8" s="16" t="s">
        <v>77</v>
      </c>
      <c r="M8" s="10">
        <f>IF(O8&gt;0,IF(N8&gt;N29,2,IF(N8=N29,1,0)),"")</f>
        <v>2</v>
      </c>
      <c r="N8" s="7">
        <v>125</v>
      </c>
      <c r="O8" s="7">
        <v>15</v>
      </c>
      <c r="P8" s="17">
        <f>IF(ISNUMBER(O8),ROUNDDOWN(N8/O8,3),"")</f>
        <v>8.333</v>
      </c>
      <c r="Q8" s="16">
        <v>42</v>
      </c>
      <c r="R8" s="10">
        <f>IF(T8&gt;0,IF(S8&gt;S29,2,IF(S8=S29,1,0)),"")</f>
        <v>0</v>
      </c>
      <c r="S8" s="7">
        <v>26</v>
      </c>
      <c r="T8" s="7">
        <v>50</v>
      </c>
      <c r="U8" s="17">
        <f>IF(ISNUMBER(T8),ROUNDDOWN(S8/T8,3),"")</f>
        <v>0.52</v>
      </c>
      <c r="V8" s="16">
        <v>4</v>
      </c>
      <c r="W8" s="55">
        <f>IF(ISNUMBER(X8),IF(X8=X29,1,IF(X8&gt;X29,2,0)),"")</f>
        <v>2</v>
      </c>
      <c r="X8" s="53">
        <f>IF(ISNUMBER(Z8),SUM(C8,H8,M8,R8),"")</f>
        <v>5</v>
      </c>
      <c r="Y8" s="35">
        <f>IF(ISNUMBER(Z8),D8*1+I8*2+N8*6+S8*30,"")</f>
        <v>2430</v>
      </c>
      <c r="Z8" s="56">
        <f>IF(OR(ISNUMBER(E8),ISNUMBER(J8),ISNUMBER(O8),ISNUMBER(T8)),SUM(E8,J8,O8,T8),"")</f>
        <v>73</v>
      </c>
      <c r="AA8" s="57">
        <f>IF(ISNUMBER(Y8),ROUNDDOWN(Y8/Z8,3),"")</f>
        <v>33.287</v>
      </c>
    </row>
    <row r="9" spans="1:27" ht="15" customHeight="1">
      <c r="A9" s="3">
        <v>3</v>
      </c>
      <c r="B9" s="34" t="str">
        <f>A11</f>
        <v>Wr. Neustadt 1</v>
      </c>
      <c r="C9" s="10">
        <f>IF(E9&gt;0,IF(D9&gt;D16,2,IF(D9=D16,1,0)),"")</f>
        <v>0</v>
      </c>
      <c r="D9" s="7">
        <v>283</v>
      </c>
      <c r="E9" s="7">
        <v>6</v>
      </c>
      <c r="F9" s="15">
        <f>IF(ISNUMBER(E9),ROUNDDOWN(D9/E9,3),"")</f>
        <v>47.166</v>
      </c>
      <c r="G9" s="16">
        <v>227</v>
      </c>
      <c r="H9" s="10">
        <f>IF(J9&gt;0,IF(I9&gt;I16,2,IF(I9=I16,1,0)),"")</f>
        <v>2</v>
      </c>
      <c r="I9" s="7">
        <v>250</v>
      </c>
      <c r="J9" s="7">
        <v>6</v>
      </c>
      <c r="K9" s="17">
        <f>IF(ISNUMBER(J9),ROUNDDOWN(I9/J9,3),"")</f>
        <v>41.666</v>
      </c>
      <c r="L9" s="16">
        <v>110</v>
      </c>
      <c r="M9" s="10">
        <f>IF(O9&gt;0,IF(N9&gt;N16,2,IF(N9=N16,1,0)),"")</f>
        <v>0</v>
      </c>
      <c r="N9" s="7">
        <v>114</v>
      </c>
      <c r="O9" s="7">
        <v>19</v>
      </c>
      <c r="P9" s="17">
        <f>IF(ISNUMBER(O9),ROUNDDOWN(N9/O9,3),"")</f>
        <v>6</v>
      </c>
      <c r="Q9" s="16">
        <v>35</v>
      </c>
      <c r="R9" s="10">
        <f>IF(T9&gt;0,IF(S9&gt;S16,2,IF(S9=S16,1,0)),"")</f>
        <v>0</v>
      </c>
      <c r="S9" s="7">
        <v>23</v>
      </c>
      <c r="T9" s="7">
        <v>50</v>
      </c>
      <c r="U9" s="17">
        <f>IF(ISNUMBER(T9),ROUNDDOWN(S9/T9,3),"")</f>
        <v>0.46</v>
      </c>
      <c r="V9" s="16">
        <v>5</v>
      </c>
      <c r="W9" s="55">
        <f>IF(ISNUMBER(X9),IF(X9=X16,1,IF(X9&gt;X16,2,0)),"")</f>
        <v>0</v>
      </c>
      <c r="X9" s="53">
        <f>IF(ISNUMBER(Z9),SUM(C9,H9,M9,R9),"")</f>
        <v>2</v>
      </c>
      <c r="Y9" s="35">
        <f>IF(ISNUMBER(Z9),D9*1+I9*2+N9*6+S9*30,"")</f>
        <v>2157</v>
      </c>
      <c r="Z9" s="56">
        <f>IF(OR(ISNUMBER(E9),ISNUMBER(J9),ISNUMBER(O9),ISNUMBER(T9)),SUM(E9,J9,O9,T9),"")</f>
        <v>81</v>
      </c>
      <c r="AA9" s="57">
        <f>IF(ISNUMBER(Y9),ROUNDDOWN(Y9/Z9,3),"")</f>
        <v>26.629</v>
      </c>
    </row>
    <row r="10" spans="1:27" ht="15" customHeight="1" thickBot="1">
      <c r="A10" s="215" t="s">
        <v>14</v>
      </c>
      <c r="B10" s="216"/>
      <c r="C10" s="36">
        <f>IF(OR(ISNUMBER(C7),ISNUMBER(C8),ISNUMBER(C9)),SUM(C7:C9),"")</f>
        <v>4</v>
      </c>
      <c r="D10" s="37">
        <f>IF(OR(ISNUMBER(D7),ISNUMBER(D8),ISNUMBER(D9)),SUM(D7:D9),"")</f>
        <v>1083</v>
      </c>
      <c r="E10" s="37">
        <f>IF(OR(ISNUMBER(E7),ISNUMBER(E8),ISNUMBER(E9)),SUM(E7:E9),"")</f>
        <v>12</v>
      </c>
      <c r="F10" s="71">
        <f>IF(ISNUMBER(E10),ROUNDDOWN(D10/E10,3),"")</f>
        <v>90.25</v>
      </c>
      <c r="G10" s="70" t="s">
        <v>76</v>
      </c>
      <c r="H10" s="39">
        <f>IF(OR(ISNUMBER(H7),ISNUMBER(H8),ISNUMBER(H9)),SUM(H7:H9),"")</f>
        <v>5</v>
      </c>
      <c r="I10" s="37">
        <f>IF(OR(ISNUMBER(I7),ISNUMBER(I8),ISNUMBER(I9)),SUM(I7:I9),"")</f>
        <v>750</v>
      </c>
      <c r="J10" s="37">
        <f>IF(OR(ISNUMBER(J7),ISNUMBER(J8),ISNUMBER(J9)),SUM(J7:J9),"")</f>
        <v>24</v>
      </c>
      <c r="K10" s="72">
        <f>IF(ISNUMBER(J10),ROUNDDOWN(I10/J10,3),"")</f>
        <v>31.25</v>
      </c>
      <c r="L10" s="70">
        <v>110</v>
      </c>
      <c r="M10" s="40">
        <f>IF(OR(ISNUMBER(M7),ISNUMBER(M8),ISNUMBER(M9)),SUM(M7:M9),"")</f>
        <v>2</v>
      </c>
      <c r="N10" s="37">
        <f>IF(OR(ISNUMBER(N7),ISNUMBER(N8),ISNUMBER(N9)),SUM(N7:N9),"")</f>
        <v>324</v>
      </c>
      <c r="O10" s="41">
        <f>IF(OR(ISNUMBER(O7),ISNUMBER(O8),ISNUMBER(O9)),SUM(O7:O9),"")</f>
        <v>50</v>
      </c>
      <c r="P10" s="159">
        <f>IF(ISNUMBER(O10),ROUNDDOWN(N10/O10,3),"")</f>
        <v>6.48</v>
      </c>
      <c r="Q10" s="38">
        <f>IF(OR(ISNUMBER(Q7),ISNUMBER(Q8),ISNUMBER(Q9)),MAX(Q7:Q9),"")</f>
        <v>42</v>
      </c>
      <c r="R10" s="39">
        <f>IF(OR(ISNUMBER(R7),ISNUMBER(R8),ISNUMBER(R9)),SUM(R7:R9),"")</f>
        <v>0</v>
      </c>
      <c r="S10" s="37">
        <f>IF(OR(ISNUMBER(S7),ISNUMBER(S8),ISNUMBER(S9)),SUM(S7:S9),"")</f>
        <v>85</v>
      </c>
      <c r="T10" s="37">
        <f>IF(OR(ISNUMBER(T7),ISNUMBER(T8),ISNUMBER(T9)),SUM(T7:T9),"")</f>
        <v>150</v>
      </c>
      <c r="U10" s="75">
        <f>IF(ISNUMBER(T10),ROUNDDOWN(S10/T10,3),"")</f>
        <v>0.566</v>
      </c>
      <c r="V10" s="38">
        <f>IF(OR(ISNUMBER(V7),ISNUMBER(V8),ISNUMBER(V9)),MAX(V7:V9),"")</f>
        <v>5</v>
      </c>
      <c r="W10" s="42">
        <f>IF(OR(ISNUMBER(W7),ISNUMBER(W8),ISNUMBER(W9)),SUM(W7:W9),"")</f>
        <v>3</v>
      </c>
      <c r="X10" s="43">
        <f>IF(OR(ISNUMBER(X7),ISNUMBER(X8),ISNUMBER(X9)),SUM(X7:X9),"")</f>
        <v>11</v>
      </c>
      <c r="Y10" s="43">
        <f>IF(OR(ISNUMBER(Y7),ISNUMBER(Y8),ISNUMBER(Y9)),SUM(Y7:Y9),"")</f>
        <v>7077</v>
      </c>
      <c r="Z10" s="43">
        <f>IF(OR(ISNUMBER(Z7),ISNUMBER(Z8),ISNUMBER(Z9)),SUM(Z7:Z9),"")</f>
        <v>236</v>
      </c>
      <c r="AA10" s="74">
        <f>IF(ISNUMBER(Y10),ROUNDDOWN(Y10/Z10,3),"")</f>
        <v>29.987</v>
      </c>
    </row>
    <row r="11" spans="1:27" ht="15" customHeight="1">
      <c r="A11" s="209" t="s">
        <v>72</v>
      </c>
      <c r="B11" s="210"/>
      <c r="C11" s="184" t="s">
        <v>54</v>
      </c>
      <c r="D11" s="180"/>
      <c r="E11" s="180"/>
      <c r="F11" s="180"/>
      <c r="G11" s="27" t="s">
        <v>24</v>
      </c>
      <c r="H11" s="184" t="s">
        <v>55</v>
      </c>
      <c r="I11" s="180"/>
      <c r="J11" s="180"/>
      <c r="K11" s="180"/>
      <c r="L11" s="27" t="s">
        <v>26</v>
      </c>
      <c r="M11" s="184" t="s">
        <v>56</v>
      </c>
      <c r="N11" s="180"/>
      <c r="O11" s="180"/>
      <c r="P11" s="180"/>
      <c r="Q11" s="27" t="s">
        <v>25</v>
      </c>
      <c r="R11" s="184" t="s">
        <v>57</v>
      </c>
      <c r="S11" s="180"/>
      <c r="T11" s="180"/>
      <c r="U11" s="180"/>
      <c r="V11" s="27" t="s">
        <v>25</v>
      </c>
      <c r="W11" s="176" t="s">
        <v>18</v>
      </c>
      <c r="X11" s="170"/>
      <c r="Y11" s="170"/>
      <c r="Z11" s="171"/>
      <c r="AA11" s="213" t="s">
        <v>25</v>
      </c>
    </row>
    <row r="12" spans="1:27" ht="15" customHeight="1" thickBot="1">
      <c r="A12" s="211"/>
      <c r="B12" s="212"/>
      <c r="C12" s="185"/>
      <c r="D12" s="178"/>
      <c r="E12" s="178"/>
      <c r="F12" s="178"/>
      <c r="G12" s="12"/>
      <c r="H12" s="185"/>
      <c r="I12" s="192"/>
      <c r="J12" s="192"/>
      <c r="K12" s="192"/>
      <c r="L12" s="12"/>
      <c r="M12" s="185"/>
      <c r="N12" s="178"/>
      <c r="O12" s="178"/>
      <c r="P12" s="178"/>
      <c r="Q12" s="12"/>
      <c r="R12" s="185"/>
      <c r="S12" s="178"/>
      <c r="T12" s="178"/>
      <c r="U12" s="178"/>
      <c r="V12" s="12"/>
      <c r="W12" s="172"/>
      <c r="X12" s="173"/>
      <c r="Y12" s="173"/>
      <c r="Z12" s="174"/>
      <c r="AA12" s="214"/>
    </row>
    <row r="13" spans="1:27" ht="15" customHeight="1">
      <c r="A13" s="8" t="s">
        <v>11</v>
      </c>
      <c r="B13" s="9" t="s">
        <v>12</v>
      </c>
      <c r="C13" s="3" t="s">
        <v>0</v>
      </c>
      <c r="D13" s="4" t="s">
        <v>16</v>
      </c>
      <c r="E13" s="4" t="s">
        <v>17</v>
      </c>
      <c r="F13" s="4" t="s">
        <v>2</v>
      </c>
      <c r="G13" s="5" t="s">
        <v>3</v>
      </c>
      <c r="H13" s="3" t="s">
        <v>0</v>
      </c>
      <c r="I13" s="4" t="s">
        <v>16</v>
      </c>
      <c r="J13" s="4" t="s">
        <v>17</v>
      </c>
      <c r="K13" s="4" t="s">
        <v>2</v>
      </c>
      <c r="L13" s="5" t="s">
        <v>3</v>
      </c>
      <c r="M13" s="3" t="s">
        <v>0</v>
      </c>
      <c r="N13" s="4" t="s">
        <v>16</v>
      </c>
      <c r="O13" s="4" t="s">
        <v>17</v>
      </c>
      <c r="P13" s="4" t="s">
        <v>2</v>
      </c>
      <c r="Q13" s="5" t="s">
        <v>3</v>
      </c>
      <c r="R13" s="3" t="s">
        <v>0</v>
      </c>
      <c r="S13" s="4" t="s">
        <v>16</v>
      </c>
      <c r="T13" s="4" t="s">
        <v>17</v>
      </c>
      <c r="U13" s="4" t="s">
        <v>2</v>
      </c>
      <c r="V13" s="5" t="s">
        <v>3</v>
      </c>
      <c r="W13" s="58" t="s">
        <v>15</v>
      </c>
      <c r="X13" s="34" t="s">
        <v>0</v>
      </c>
      <c r="Y13" s="34" t="s">
        <v>16</v>
      </c>
      <c r="Z13" s="34" t="s">
        <v>17</v>
      </c>
      <c r="AA13" s="59" t="s">
        <v>13</v>
      </c>
    </row>
    <row r="14" spans="1:27" ht="15" customHeight="1">
      <c r="A14" s="3">
        <v>1</v>
      </c>
      <c r="B14" s="33" t="str">
        <f>A25</f>
        <v>Mariahilf 2</v>
      </c>
      <c r="C14" s="10">
        <f>IF(E14&gt;0,IF(D14&gt;D28,2,IF(D14=D28,1,0)),"")</f>
        <v>2</v>
      </c>
      <c r="D14" s="7">
        <v>400</v>
      </c>
      <c r="E14" s="7">
        <v>5</v>
      </c>
      <c r="F14" s="17">
        <f>IF(ISNUMBER(E14),ROUNDDOWN(D14/E14,3),"")</f>
        <v>80</v>
      </c>
      <c r="G14" s="16" t="s">
        <v>81</v>
      </c>
      <c r="H14" s="10">
        <f>IF(J14&gt;0,IF(I14&gt;I28,2,IF(I14=I28,1,0)),"")</f>
        <v>0</v>
      </c>
      <c r="I14" s="7">
        <v>39</v>
      </c>
      <c r="J14" s="7">
        <v>7</v>
      </c>
      <c r="K14" s="17">
        <f>IF(ISNUMBER(J14),ROUNDDOWN(I14/J14,3),"")</f>
        <v>5.571</v>
      </c>
      <c r="L14" s="16">
        <v>13</v>
      </c>
      <c r="M14" s="10">
        <f>IF(O14&gt;0,IF(N14&gt;N28,2,IF(N14=N28,1,0)),"")</f>
        <v>2</v>
      </c>
      <c r="N14" s="7">
        <v>125</v>
      </c>
      <c r="O14" s="7">
        <v>14</v>
      </c>
      <c r="P14" s="17">
        <f>IF(ISNUMBER(O14),ROUNDDOWN(N14/O14,3),"")</f>
        <v>8.928</v>
      </c>
      <c r="Q14" s="16">
        <v>31</v>
      </c>
      <c r="R14" s="10">
        <f>IF(T14&gt;0,IF(S14&gt;S28,2,IF(S14=S28,1,0)),"")</f>
        <v>0</v>
      </c>
      <c r="S14" s="7">
        <v>34</v>
      </c>
      <c r="T14" s="7">
        <v>50</v>
      </c>
      <c r="U14" s="17">
        <f>IF(ISNUMBER(T14),ROUNDDOWN(S14/T14,3),"")</f>
        <v>0.68</v>
      </c>
      <c r="V14" s="16">
        <v>4</v>
      </c>
      <c r="W14" s="58">
        <f>IF(ISNUMBER(X14),IF(X14=X28,1,IF(X14&gt;X28,2,0)),"")</f>
        <v>1</v>
      </c>
      <c r="X14" s="34">
        <f>IF(ISNUMBER(Z14),SUM(C14,H14,M14,R14),"")</f>
        <v>4</v>
      </c>
      <c r="Y14" s="34">
        <f>IF(ISNUMBER(Z14),D14*1+I14*2+N14*6+S14*30,"")</f>
        <v>2248</v>
      </c>
      <c r="Z14" s="60">
        <f>IF(OR(ISNUMBER(E14),ISNUMBER(J14),ISNUMBER(O14),ISNUMBER(T14)),SUM(E14,J14,O14,T14),"")</f>
        <v>76</v>
      </c>
      <c r="AA14" s="61">
        <f>IF(ISNUMBER(Y14),ROUNDDOWN(Y14/Z14,3),"")</f>
        <v>29.578</v>
      </c>
    </row>
    <row r="15" spans="1:27" ht="15" customHeight="1">
      <c r="A15" s="3">
        <v>2</v>
      </c>
      <c r="B15" s="32" t="str">
        <f>A18</f>
        <v>Melk 1</v>
      </c>
      <c r="C15" s="10">
        <f>IF(E15&gt;0,IF(D15&gt;D22,2,IF(D15=D22,1,0)),"")</f>
        <v>2</v>
      </c>
      <c r="D15" s="7">
        <v>400</v>
      </c>
      <c r="E15" s="7">
        <v>7</v>
      </c>
      <c r="F15" s="17">
        <f>IF(ISNUMBER(E15),ROUNDDOWN(D15/E15,3),"")</f>
        <v>57.142</v>
      </c>
      <c r="G15" s="16">
        <v>161</v>
      </c>
      <c r="H15" s="10">
        <f>IF(J8&gt;0,IF(I15&gt;I22,2,IF(I15=I22,1,0)),"")</f>
        <v>2</v>
      </c>
      <c r="I15" s="7">
        <v>250</v>
      </c>
      <c r="J15" s="7">
        <v>19</v>
      </c>
      <c r="K15" s="17">
        <f>IF(ISNUMBER(J15),ROUNDDOWN(I15/J15,3),"")</f>
        <v>13.157</v>
      </c>
      <c r="L15" s="16">
        <v>39</v>
      </c>
      <c r="M15" s="10">
        <f>IF(O8&gt;0,IF(N15&gt;N22,2,IF(N15=N22,1,0)),"")</f>
        <v>1</v>
      </c>
      <c r="N15" s="7">
        <v>125</v>
      </c>
      <c r="O15" s="7">
        <v>16</v>
      </c>
      <c r="P15" s="17">
        <f>IF(ISNUMBER(O15),ROUNDDOWN(N15/O15,3),"")</f>
        <v>7.812</v>
      </c>
      <c r="Q15" s="16" t="s">
        <v>79</v>
      </c>
      <c r="R15" s="10">
        <f>IF(T8&gt;0,IF(S15&gt;S22,2,IF(S15=S22,1,0)),"")</f>
        <v>2</v>
      </c>
      <c r="S15" s="7">
        <v>34</v>
      </c>
      <c r="T15" s="7">
        <v>50</v>
      </c>
      <c r="U15" s="17">
        <f>IF(ISNUMBER(T15),ROUNDDOWN(S15/T15,3),"")</f>
        <v>0.68</v>
      </c>
      <c r="V15" s="16">
        <v>6</v>
      </c>
      <c r="W15" s="58">
        <f>IF(ISNUMBER(X15),IF(X15=X22,1,IF(X15&gt;X22,2,0)),"")</f>
        <v>2</v>
      </c>
      <c r="X15" s="34">
        <f>IF(ISNUMBER(Z15),SUM(C15,H15,M15,R15),"")</f>
        <v>7</v>
      </c>
      <c r="Y15" s="34">
        <f>IF(ISNUMBER(Z15),D15*1+I15*2+N15*6+S15*30,"")</f>
        <v>2670</v>
      </c>
      <c r="Z15" s="60">
        <f>IF(OR(ISNUMBER(E15),ISNUMBER(J15),ISNUMBER(O15),ISNUMBER(T15)),SUM(E15,J15,O15,T15),"")</f>
        <v>92</v>
      </c>
      <c r="AA15" s="61">
        <f>IF(ISNUMBER(Y15),ROUNDDOWN(Y15/Z15,3),"")</f>
        <v>29.021</v>
      </c>
    </row>
    <row r="16" spans="1:27" ht="15" customHeight="1">
      <c r="A16" s="3">
        <v>3</v>
      </c>
      <c r="B16" s="35" t="str">
        <f>A4</f>
        <v>Mariahilf 1</v>
      </c>
      <c r="C16" s="10">
        <f>IF(E9&gt;0,IF(D16&gt;D9,2,IF(D16=D9,1,0)),"")</f>
        <v>2</v>
      </c>
      <c r="D16" s="7">
        <v>400</v>
      </c>
      <c r="E16" s="7">
        <f>IF(E9="","",E9)</f>
        <v>6</v>
      </c>
      <c r="F16" s="17">
        <f>IF(ISNUMBER(E16),ROUNDDOWN(D16/E16,3),"")</f>
        <v>66.666</v>
      </c>
      <c r="G16" s="16" t="s">
        <v>82</v>
      </c>
      <c r="H16" s="10">
        <f>IF(J9&gt;0,IF(I16&gt;I9,2,IF(I16=I9,1,0)),"")</f>
        <v>0</v>
      </c>
      <c r="I16" s="7">
        <v>175</v>
      </c>
      <c r="J16" s="7">
        <f>IF(J9="","",J9)</f>
        <v>6</v>
      </c>
      <c r="K16" s="17">
        <f>IF(ISNUMBER(J16),ROUNDDOWN(I16/J16,3),"")</f>
        <v>29.166</v>
      </c>
      <c r="L16" s="16">
        <v>93</v>
      </c>
      <c r="M16" s="10">
        <f>IF(O9&gt;0,IF(N16&gt;N9,2,IF(N16=N9,1,0)),"")</f>
        <v>2</v>
      </c>
      <c r="N16" s="7">
        <v>125</v>
      </c>
      <c r="O16" s="7">
        <v>19</v>
      </c>
      <c r="P16" s="17">
        <f>IF(ISNUMBER(O16),ROUNDDOWN(N16/O16,3),"")</f>
        <v>6.578</v>
      </c>
      <c r="Q16" s="16">
        <v>32</v>
      </c>
      <c r="R16" s="10">
        <f>IF(T9&gt;0,IF(S16&gt;S9,2,IF(S16=S9,1,0)),"")</f>
        <v>2</v>
      </c>
      <c r="S16" s="7">
        <v>49</v>
      </c>
      <c r="T16" s="7">
        <f>IF(T9="","",T9)</f>
        <v>50</v>
      </c>
      <c r="U16" s="17">
        <f>IF(ISNUMBER(T16),ROUNDDOWN(S16/T16,3),"")</f>
        <v>0.98</v>
      </c>
      <c r="V16" s="16">
        <v>7</v>
      </c>
      <c r="W16" s="58">
        <f>IF(ISNUMBER(X9),2-W9,"")</f>
        <v>2</v>
      </c>
      <c r="X16" s="34">
        <f>IF(ISNUMBER(Z16),SUM(C16,H16,M16,R16),"")</f>
        <v>6</v>
      </c>
      <c r="Y16" s="34">
        <f>IF(ISNUMBER(Z16),D16*1+I16*2+N16*6+S16*30,"")</f>
        <v>2970</v>
      </c>
      <c r="Z16" s="60">
        <f>Z9</f>
        <v>81</v>
      </c>
      <c r="AA16" s="61">
        <f>IF(ISNUMBER(Y16),ROUNDDOWN(Y16/Z16,3),"")</f>
        <v>36.666</v>
      </c>
    </row>
    <row r="17" spans="1:27" ht="15" customHeight="1" thickBot="1">
      <c r="A17" s="167" t="s">
        <v>14</v>
      </c>
      <c r="B17" s="168"/>
      <c r="C17" s="21">
        <f>IF(OR(ISNUMBER(C14),ISNUMBER(C15),ISNUMBER(C16)),SUM(C14:C16),"")</f>
        <v>6</v>
      </c>
      <c r="D17" s="18">
        <f>IF(OR(ISNUMBER(D14),ISNUMBER(D15),ISNUMBER(D16)),SUM(D14:D16),"")</f>
        <v>1200</v>
      </c>
      <c r="E17" s="22">
        <f>IF(OR(ISNUMBER(E14),ISNUMBER(E15),ISNUMBER(E16)),SUM(E14:E16),"")</f>
        <v>18</v>
      </c>
      <c r="F17" s="77">
        <f>IF(ISNUMBER(E17),ROUNDDOWN(D17/E17,3),"")</f>
        <v>66.666</v>
      </c>
      <c r="G17" s="19" t="s">
        <v>82</v>
      </c>
      <c r="H17" s="20">
        <f>IF(OR(ISNUMBER(H14),ISNUMBER(H15),ISNUMBER(H16)),SUM(H14:H16),"")</f>
        <v>2</v>
      </c>
      <c r="I17" s="18">
        <f>IF(OR(ISNUMBER(I14),ISNUMBER(I15),ISNUMBER(I16)),SUM(I14:I16),"")</f>
        <v>464</v>
      </c>
      <c r="J17" s="18">
        <f>IF(OR(ISNUMBER(J14),ISNUMBER(J15),ISNUMBER(J16)),SUM(J14:J16),"")</f>
        <v>32</v>
      </c>
      <c r="K17" s="76">
        <f>IF(ISNUMBER(J17),ROUNDDOWN(I17/J17,3),"")</f>
        <v>14.5</v>
      </c>
      <c r="L17" s="19">
        <f>IF(OR(ISNUMBER(L14),ISNUMBER(L15),ISNUMBER(L16)),MAX(L14:L16),"")</f>
        <v>93</v>
      </c>
      <c r="M17" s="20">
        <f>IF(OR(ISNUMBER(M14),ISNUMBER(M15),ISNUMBER(M16)),SUM(M14:M16),"")</f>
        <v>5</v>
      </c>
      <c r="N17" s="18">
        <f>IF(OR(ISNUMBER(N14),ISNUMBER(N15),ISNUMBER(N16)),SUM(N14:N16),"")</f>
        <v>375</v>
      </c>
      <c r="O17" s="18">
        <f>IF(OR(ISNUMBER(O14),ISNUMBER(O15),ISNUMBER(O16)),SUM(O14:O16),"")</f>
        <v>49</v>
      </c>
      <c r="P17" s="160">
        <f>IF(ISNUMBER(O17),ROUNDDOWN(N17/O17,3),"")</f>
        <v>7.653</v>
      </c>
      <c r="Q17" s="19" t="s">
        <v>79</v>
      </c>
      <c r="R17" s="20">
        <f>IF(OR(ISNUMBER(R14),ISNUMBER(R15),ISNUMBER(R16)),SUM(R14:R16),"")</f>
        <v>4</v>
      </c>
      <c r="S17" s="18">
        <f>IF(OR(ISNUMBER(S14),ISNUMBER(S15),ISNUMBER(S16)),SUM(S14:S16),"")</f>
        <v>117</v>
      </c>
      <c r="T17" s="18">
        <f>IF(OR(ISNUMBER(T14),ISNUMBER(T15),ISNUMBER(T16)),SUM(T14:T16),"")</f>
        <v>150</v>
      </c>
      <c r="U17" s="160">
        <f>IF(ISNUMBER(T17),ROUNDDOWN(S17/T17,3),"")</f>
        <v>0.78</v>
      </c>
      <c r="V17" s="161">
        <f>IF(OR(ISNUMBER(V14),ISNUMBER(V15),ISNUMBER(V16)),MAX(V14:V16),"")</f>
        <v>7</v>
      </c>
      <c r="W17" s="44">
        <f>IF(OR(ISNUMBER(W14),ISNUMBER(W15),ISNUMBER(W16)),SUM(W14:W16),"")</f>
        <v>5</v>
      </c>
      <c r="X17" s="45">
        <f>IF(OR(ISNUMBER(X14),ISNUMBER(X15),ISNUMBER(X16)),SUM(X14:X16),"")</f>
        <v>17</v>
      </c>
      <c r="Y17" s="45">
        <f>IF(OR(ISNUMBER(Y14),ISNUMBER(Y15),ISNUMBER(Y16)),SUM(Y14:Y16),"")</f>
        <v>7888</v>
      </c>
      <c r="Z17" s="45">
        <f>IF(OR(ISNUMBER(Z14),ISNUMBER(Z15),ISNUMBER(Z16)),SUM(Z14:Z16),"")</f>
        <v>249</v>
      </c>
      <c r="AA17" s="46">
        <f>IF(ISNUMBER(Y17),ROUNDDOWN(Y17/Z17,3),"")</f>
        <v>31.678</v>
      </c>
    </row>
    <row r="18" spans="1:27" ht="15" customHeight="1">
      <c r="A18" s="201" t="s">
        <v>28</v>
      </c>
      <c r="B18" s="202"/>
      <c r="C18" s="179" t="s">
        <v>30</v>
      </c>
      <c r="D18" s="180"/>
      <c r="E18" s="180"/>
      <c r="F18" s="180"/>
      <c r="G18" s="28" t="s">
        <v>26</v>
      </c>
      <c r="H18" s="179" t="s">
        <v>29</v>
      </c>
      <c r="I18" s="180"/>
      <c r="J18" s="180"/>
      <c r="K18" s="180"/>
      <c r="L18" s="28" t="s">
        <v>27</v>
      </c>
      <c r="M18" s="179" t="s">
        <v>31</v>
      </c>
      <c r="N18" s="180"/>
      <c r="O18" s="180"/>
      <c r="P18" s="180"/>
      <c r="Q18" s="28" t="s">
        <v>24</v>
      </c>
      <c r="R18" s="179" t="s">
        <v>53</v>
      </c>
      <c r="S18" s="180"/>
      <c r="T18" s="180"/>
      <c r="U18" s="180"/>
      <c r="V18" s="28" t="s">
        <v>24</v>
      </c>
      <c r="W18" s="175" t="s">
        <v>18</v>
      </c>
      <c r="X18" s="170"/>
      <c r="Y18" s="170"/>
      <c r="Z18" s="171"/>
      <c r="AA18" s="213" t="s">
        <v>27</v>
      </c>
    </row>
    <row r="19" spans="1:29" ht="15" customHeight="1" thickBot="1">
      <c r="A19" s="203"/>
      <c r="B19" s="204"/>
      <c r="C19" s="181"/>
      <c r="D19" s="178"/>
      <c r="E19" s="178"/>
      <c r="F19" s="178"/>
      <c r="G19" s="14"/>
      <c r="H19" s="181"/>
      <c r="I19" s="178"/>
      <c r="J19" s="178"/>
      <c r="K19" s="178"/>
      <c r="L19" s="14"/>
      <c r="M19" s="181"/>
      <c r="N19" s="178"/>
      <c r="O19" s="178"/>
      <c r="P19" s="178"/>
      <c r="Q19" s="14"/>
      <c r="R19" s="181"/>
      <c r="S19" s="178"/>
      <c r="T19" s="178"/>
      <c r="U19" s="178"/>
      <c r="V19" s="14"/>
      <c r="W19" s="172"/>
      <c r="X19" s="173"/>
      <c r="Y19" s="173"/>
      <c r="Z19" s="174"/>
      <c r="AA19" s="214"/>
      <c r="AC19" s="1" t="s">
        <v>6</v>
      </c>
    </row>
    <row r="20" spans="1:27" ht="15" customHeight="1">
      <c r="A20" s="8" t="s">
        <v>11</v>
      </c>
      <c r="B20" s="9" t="s">
        <v>12</v>
      </c>
      <c r="C20" s="3" t="s">
        <v>0</v>
      </c>
      <c r="D20" s="4" t="s">
        <v>16</v>
      </c>
      <c r="E20" s="4" t="s">
        <v>17</v>
      </c>
      <c r="F20" s="4" t="s">
        <v>2</v>
      </c>
      <c r="G20" s="5" t="s">
        <v>3</v>
      </c>
      <c r="H20" s="3" t="s">
        <v>0</v>
      </c>
      <c r="I20" s="4" t="s">
        <v>16</v>
      </c>
      <c r="J20" s="4" t="s">
        <v>17</v>
      </c>
      <c r="K20" s="4" t="s">
        <v>2</v>
      </c>
      <c r="L20" s="5" t="s">
        <v>3</v>
      </c>
      <c r="M20" s="3" t="s">
        <v>0</v>
      </c>
      <c r="N20" s="4" t="s">
        <v>16</v>
      </c>
      <c r="O20" s="4" t="s">
        <v>17</v>
      </c>
      <c r="P20" s="4" t="s">
        <v>2</v>
      </c>
      <c r="Q20" s="5" t="s">
        <v>3</v>
      </c>
      <c r="R20" s="3" t="s">
        <v>0</v>
      </c>
      <c r="S20" s="4" t="s">
        <v>16</v>
      </c>
      <c r="T20" s="4" t="s">
        <v>17</v>
      </c>
      <c r="U20" s="4" t="s">
        <v>2</v>
      </c>
      <c r="V20" s="5" t="s">
        <v>3</v>
      </c>
      <c r="W20" s="62" t="s">
        <v>15</v>
      </c>
      <c r="X20" s="32" t="s">
        <v>0</v>
      </c>
      <c r="Y20" s="32" t="s">
        <v>16</v>
      </c>
      <c r="Z20" s="32" t="s">
        <v>17</v>
      </c>
      <c r="AA20" s="63" t="s">
        <v>13</v>
      </c>
    </row>
    <row r="21" spans="1:27" ht="15" customHeight="1">
      <c r="A21" s="3">
        <v>1</v>
      </c>
      <c r="B21" s="35" t="str">
        <f>A4</f>
        <v>Mariahilf 1</v>
      </c>
      <c r="C21" s="10">
        <f>IF(E7&gt;0,IF(D21&gt;D7,2,IF(D21=D7,1,0)),"")</f>
        <v>0</v>
      </c>
      <c r="D21" s="7">
        <v>116</v>
      </c>
      <c r="E21" s="7">
        <f>IF(E7="","",E7)</f>
        <v>5</v>
      </c>
      <c r="F21" s="17">
        <f>IF(ISNUMBER(E21),ROUNDDOWN(D21/E21,3),"")</f>
        <v>23.2</v>
      </c>
      <c r="G21" s="16">
        <v>54</v>
      </c>
      <c r="H21" s="10">
        <f>IF(J7&gt;0,IF(I21&gt;I7,2,IF(I21=I7,1,0)),"")</f>
        <v>0</v>
      </c>
      <c r="I21" s="7">
        <v>168</v>
      </c>
      <c r="J21" s="7">
        <v>11</v>
      </c>
      <c r="K21" s="17">
        <f>IF(ISNUMBER(J21),ROUNDDOWN(I21/J21,3),"")</f>
        <v>15.272</v>
      </c>
      <c r="L21" s="16">
        <v>60</v>
      </c>
      <c r="M21" s="10">
        <f>IF(O7&gt;0,IF(N21&gt;N7,2,IF(N21=N7,1,0)),"")</f>
        <v>2</v>
      </c>
      <c r="N21" s="7">
        <v>125</v>
      </c>
      <c r="O21" s="7">
        <v>16</v>
      </c>
      <c r="P21" s="17">
        <f>IF(ISNUMBER(O21),ROUNDDOWN(N21/O21,3),"")</f>
        <v>7.812</v>
      </c>
      <c r="Q21" s="16">
        <v>50</v>
      </c>
      <c r="R21" s="10">
        <f>IF(T7&gt;0,IF(S21&gt;S7,2,IF(S21=S7,1,0)),"")</f>
        <v>2</v>
      </c>
      <c r="S21" s="7">
        <v>40</v>
      </c>
      <c r="T21" s="7">
        <v>50</v>
      </c>
      <c r="U21" s="17">
        <f>IF(ISNUMBER(T21),ROUNDDOWN(S21/T21,3),"")</f>
        <v>0.8</v>
      </c>
      <c r="V21" s="16">
        <v>3</v>
      </c>
      <c r="W21" s="62">
        <f>IF(ISNUMBER(X7),2-W7,"")</f>
        <v>1</v>
      </c>
      <c r="X21" s="32">
        <f>IF(ISNUMBER(Z21),SUM(C21,H21,M21,R21),"")</f>
        <v>4</v>
      </c>
      <c r="Y21" s="32">
        <f>IF(ISNUMBER(Z21),D21*1+I21*2+N21*6+S21*30,"")</f>
        <v>2402</v>
      </c>
      <c r="Z21" s="64">
        <f>Z7</f>
        <v>82</v>
      </c>
      <c r="AA21" s="65">
        <f>IF(ISNUMBER(Y21),ROUNDDOWN(Y21/Z21,3),"")</f>
        <v>29.292</v>
      </c>
    </row>
    <row r="22" spans="1:27" ht="15" customHeight="1">
      <c r="A22" s="3">
        <v>2</v>
      </c>
      <c r="B22" s="34" t="str">
        <f>A11</f>
        <v>Wr. Neustadt 1</v>
      </c>
      <c r="C22" s="10">
        <f>IF(E15&gt;0,IF(D22&gt;D15,2,IF(D22=D15,1,0)),"")</f>
        <v>0</v>
      </c>
      <c r="D22" s="7">
        <v>222</v>
      </c>
      <c r="E22" s="7">
        <f>IF(E15="","",E15)</f>
        <v>7</v>
      </c>
      <c r="F22" s="17">
        <f>IF(ISNUMBER(E22),ROUNDDOWN(D22/E22,3),"")</f>
        <v>31.714</v>
      </c>
      <c r="G22" s="16">
        <v>137</v>
      </c>
      <c r="H22" s="10">
        <f>IF(J15&gt;0,IF(I22&gt;I15,2,IF(I22=I15,1,0)),"")</f>
        <v>0</v>
      </c>
      <c r="I22" s="7">
        <v>248</v>
      </c>
      <c r="J22" s="7">
        <v>19</v>
      </c>
      <c r="K22" s="17">
        <f>IF(ISNUMBER(J22),ROUNDDOWN(I22/J22,3),"")</f>
        <v>13.052</v>
      </c>
      <c r="L22" s="16">
        <v>40</v>
      </c>
      <c r="M22" s="10">
        <f>IF(O15&gt;0,IF(N22&gt;N15,2,IF(N22=N15,1,0)),"")</f>
        <v>1</v>
      </c>
      <c r="N22" s="7">
        <v>125</v>
      </c>
      <c r="O22" s="7">
        <f>IF(O15="","",O15)</f>
        <v>16</v>
      </c>
      <c r="P22" s="17">
        <f>IF(ISNUMBER(O22),ROUNDDOWN(N22/O22,3),"")</f>
        <v>7.812</v>
      </c>
      <c r="Q22" s="16">
        <v>39</v>
      </c>
      <c r="R22" s="10">
        <f>IF(T15&gt;0,IF(S22&gt;S15,2,IF(S22=S15,1,0)),"")</f>
        <v>0</v>
      </c>
      <c r="S22" s="7">
        <v>32</v>
      </c>
      <c r="T22" s="7">
        <f>IF(T15="","",T15)</f>
        <v>50</v>
      </c>
      <c r="U22" s="17">
        <f>IF(ISNUMBER(T22),ROUNDDOWN(S22/T22,3),"")</f>
        <v>0.64</v>
      </c>
      <c r="V22" s="16">
        <v>4</v>
      </c>
      <c r="W22" s="62">
        <f>IF(ISNUMBER(X15),2-W15,"")</f>
        <v>0</v>
      </c>
      <c r="X22" s="32">
        <f>IF(ISNUMBER(Z22),SUM(C22,H22,M22,R22),"")</f>
        <v>1</v>
      </c>
      <c r="Y22" s="32">
        <f>IF(ISNUMBER(Z22),D22*1+I22*2+N22*6+S22*30,"")</f>
        <v>2428</v>
      </c>
      <c r="Z22" s="64">
        <f>Z15</f>
        <v>92</v>
      </c>
      <c r="AA22" s="65">
        <f>IF(ISNUMBER(Y22),ROUNDDOWN(Y22/Z22,3),"")</f>
        <v>26.391</v>
      </c>
    </row>
    <row r="23" spans="1:27" ht="15" customHeight="1">
      <c r="A23" s="3">
        <v>3</v>
      </c>
      <c r="B23" s="33" t="str">
        <f>A25</f>
        <v>Mariahilf 2</v>
      </c>
      <c r="C23" s="10">
        <f>IF(E23&gt;0,IF(D23&gt;D30,2,IF(D23=D30,1,0)),"")</f>
        <v>2</v>
      </c>
      <c r="D23" s="7">
        <v>400</v>
      </c>
      <c r="E23" s="7">
        <v>12</v>
      </c>
      <c r="F23" s="17">
        <f>IF(ISNUMBER(E23),ROUNDDOWN(D23/E23,3),"")</f>
        <v>33.333</v>
      </c>
      <c r="G23" s="16">
        <v>151</v>
      </c>
      <c r="H23" s="10">
        <f>IF(J23&gt;0,IF(I23&gt;I30,2,IF(I23=I30,1,0)),"")</f>
        <v>0</v>
      </c>
      <c r="I23" s="7">
        <v>224</v>
      </c>
      <c r="J23" s="7">
        <v>21</v>
      </c>
      <c r="K23" s="17">
        <f>IF(ISNUMBER(J23),ROUNDDOWN(I23/J23,3),"")</f>
        <v>10.666</v>
      </c>
      <c r="L23" s="16">
        <v>37</v>
      </c>
      <c r="M23" s="10">
        <f>IF(O23&gt;0,IF(N23&gt;N30,2,IF(N23=N30,1,0)),"")</f>
        <v>0</v>
      </c>
      <c r="N23" s="7">
        <v>79</v>
      </c>
      <c r="O23" s="7">
        <v>15</v>
      </c>
      <c r="P23" s="17">
        <f>IF(ISNUMBER(O23),ROUNDDOWN(N23/O23,3),"")</f>
        <v>5.266</v>
      </c>
      <c r="Q23" s="16">
        <v>22</v>
      </c>
      <c r="R23" s="10">
        <f>IF(T23&gt;0,IF(S23&gt;S30,2,IF(S23=S30,1,0)),"")</f>
        <v>2</v>
      </c>
      <c r="S23" s="7">
        <v>45</v>
      </c>
      <c r="T23" s="7">
        <v>50</v>
      </c>
      <c r="U23" s="17">
        <f>IF(ISNUMBER(T23),ROUNDDOWN(S23/T23,3),"")</f>
        <v>0.9</v>
      </c>
      <c r="V23" s="16">
        <v>4</v>
      </c>
      <c r="W23" s="62">
        <f>IF(ISNUMBER(X23),IF(X23=X30,1,IF(X23&gt;X30,2,0)),"")</f>
        <v>1</v>
      </c>
      <c r="X23" s="32">
        <f>IF(ISNUMBER(Z23),SUM(C23,H23,M23,R23),"")</f>
        <v>4</v>
      </c>
      <c r="Y23" s="32">
        <f>IF(ISNUMBER(Z23),D23*1+I23*2+N23*6+S23*30,"")</f>
        <v>2672</v>
      </c>
      <c r="Z23" s="64">
        <f>IF(OR(ISNUMBER(E23),ISNUMBER(J23),ISNUMBER(O23),ISNUMBER(T23)),SUM(E23,J23,O23,T23),"")</f>
        <v>98</v>
      </c>
      <c r="AA23" s="65">
        <f>IF(ISNUMBER(Y23),ROUNDDOWN(Y23/Z23,3),"")</f>
        <v>27.265</v>
      </c>
    </row>
    <row r="24" spans="1:27" ht="15" customHeight="1" thickBot="1">
      <c r="A24" s="167" t="s">
        <v>14</v>
      </c>
      <c r="B24" s="168"/>
      <c r="C24" s="21">
        <f>IF(OR(ISNUMBER(C21),ISNUMBER(C22),ISNUMBER(C23)),SUM(C21:C23),"")</f>
        <v>2</v>
      </c>
      <c r="D24" s="18">
        <f>IF(OR(ISNUMBER(D21),ISNUMBER(D22),ISNUMBER(D23)),SUM(D21:D23),"")</f>
        <v>738</v>
      </c>
      <c r="E24" s="22">
        <f>IF(OR(ISNUMBER(E21),ISNUMBER(E22),ISNUMBER(E23)),SUM(E21:E23),"")</f>
        <v>24</v>
      </c>
      <c r="F24" s="77">
        <f>IF(ISNUMBER(E24),ROUNDDOWN(D24/E24,3),"")</f>
        <v>30.75</v>
      </c>
      <c r="G24" s="19">
        <f>IF(OR(ISNUMBER(G21),ISNUMBER(G22),ISNUMBER(G23)),MAX(G21:G23),"")</f>
        <v>151</v>
      </c>
      <c r="H24" s="20">
        <f>IF(OR(ISNUMBER(H21),ISNUMBER(H22),ISNUMBER(H23)),SUM(H21:H23),"")</f>
        <v>0</v>
      </c>
      <c r="I24" s="18">
        <f>IF(OR(ISNUMBER(I21),ISNUMBER(I22),ISNUMBER(I23)),SUM(I21:I23),"")</f>
        <v>640</v>
      </c>
      <c r="J24" s="18">
        <f>IF(OR(ISNUMBER(J21),ISNUMBER(J22),ISNUMBER(J23)),SUM(J21:J23),"")</f>
        <v>51</v>
      </c>
      <c r="K24" s="76">
        <f>IF(ISNUMBER(J24),ROUNDDOWN(I24/J24,3),"")</f>
        <v>12.549</v>
      </c>
      <c r="L24" s="19">
        <f>IF(OR(ISNUMBER(L21),ISNUMBER(L22),ISNUMBER(L23)),MAX(L21:L23),"")</f>
        <v>60</v>
      </c>
      <c r="M24" s="20">
        <f>IF(OR(ISNUMBER(M21),ISNUMBER(M22),ISNUMBER(M23)),SUM(M21:M23),"")</f>
        <v>3</v>
      </c>
      <c r="N24" s="18">
        <f>IF(OR(ISNUMBER(N21),ISNUMBER(N22),ISNUMBER(N23)),SUM(N21:N23),"")</f>
        <v>329</v>
      </c>
      <c r="O24" s="18">
        <f>IF(OR(ISNUMBER(O21),ISNUMBER(O22),ISNUMBER(O23)),SUM(O21:O23),"")</f>
        <v>47</v>
      </c>
      <c r="P24" s="76">
        <f>IF(ISNUMBER(O24),ROUNDDOWN(N24/O24,3),"")</f>
        <v>7</v>
      </c>
      <c r="Q24" s="161">
        <f>IF(OR(ISNUMBER(Q21),ISNUMBER(Q22),ISNUMBER(Q23)),MAX(Q21:Q23),"")</f>
        <v>50</v>
      </c>
      <c r="R24" s="20">
        <f>IF(OR(ISNUMBER(R21),ISNUMBER(R22),ISNUMBER(R23)),SUM(R21:R23),"")</f>
        <v>4</v>
      </c>
      <c r="S24" s="18">
        <f>IF(OR(ISNUMBER(S21),ISNUMBER(S22),ISNUMBER(S23)),SUM(S21:S23),"")</f>
        <v>117</v>
      </c>
      <c r="T24" s="18">
        <f>IF(OR(ISNUMBER(T21),ISNUMBER(T22),ISNUMBER(T23)),SUM(T21:T23),"")</f>
        <v>150</v>
      </c>
      <c r="U24" s="160">
        <f>IF(ISNUMBER(T24),ROUNDDOWN(S24/T24,3),"")</f>
        <v>0.78</v>
      </c>
      <c r="V24" s="19">
        <f>IF(OR(ISNUMBER(V21),ISNUMBER(V22),ISNUMBER(V23)),MAX(V21:V23),"")</f>
        <v>4</v>
      </c>
      <c r="W24" s="47">
        <f>IF(OR(ISNUMBER(W21),ISNUMBER(W22),ISNUMBER(W23)),SUM(W21:W23),"")</f>
        <v>2</v>
      </c>
      <c r="X24" s="48">
        <f>IF(OR(ISNUMBER(X21),ISNUMBER(X22),ISNUMBER(X23)),SUM(X21:X23),"")</f>
        <v>9</v>
      </c>
      <c r="Y24" s="48">
        <f>IF(OR(ISNUMBER(Y21),ISNUMBER(Y22),ISNUMBER(Y23)),SUM(Y21:Y23),"")</f>
        <v>7502</v>
      </c>
      <c r="Z24" s="48">
        <f>IF(OR(ISNUMBER(Z21),ISNUMBER(Z22),ISNUMBER(Z23)),SUM(Z21:Z23),"")</f>
        <v>272</v>
      </c>
      <c r="AA24" s="49">
        <f>IF(ISNUMBER(Y24),ROUNDDOWN(Y24/Z24,3),"")</f>
        <v>27.58</v>
      </c>
    </row>
    <row r="25" spans="1:27" ht="15" customHeight="1">
      <c r="A25" s="217" t="s">
        <v>52</v>
      </c>
      <c r="B25" s="218"/>
      <c r="C25" s="182" t="s">
        <v>58</v>
      </c>
      <c r="D25" s="180"/>
      <c r="E25" s="180"/>
      <c r="F25" s="180"/>
      <c r="G25" s="29" t="s">
        <v>27</v>
      </c>
      <c r="H25" s="182" t="s">
        <v>59</v>
      </c>
      <c r="I25" s="180"/>
      <c r="J25" s="180"/>
      <c r="K25" s="180"/>
      <c r="L25" s="29" t="s">
        <v>24</v>
      </c>
      <c r="M25" s="182" t="s">
        <v>60</v>
      </c>
      <c r="N25" s="180"/>
      <c r="O25" s="180"/>
      <c r="P25" s="180"/>
      <c r="Q25" s="29" t="s">
        <v>27</v>
      </c>
      <c r="R25" s="182" t="s">
        <v>61</v>
      </c>
      <c r="S25" s="180"/>
      <c r="T25" s="180"/>
      <c r="U25" s="180"/>
      <c r="V25" s="29" t="s">
        <v>26</v>
      </c>
      <c r="W25" s="169" t="s">
        <v>18</v>
      </c>
      <c r="X25" s="170"/>
      <c r="Y25" s="170"/>
      <c r="Z25" s="171"/>
      <c r="AA25" s="213" t="s">
        <v>26</v>
      </c>
    </row>
    <row r="26" spans="1:27" ht="15" customHeight="1" thickBot="1">
      <c r="A26" s="219"/>
      <c r="B26" s="220"/>
      <c r="C26" s="177"/>
      <c r="D26" s="178"/>
      <c r="E26" s="178"/>
      <c r="F26" s="178"/>
      <c r="G26" s="13"/>
      <c r="H26" s="177"/>
      <c r="I26" s="178"/>
      <c r="J26" s="178"/>
      <c r="K26" s="178"/>
      <c r="L26" s="13"/>
      <c r="M26" s="177"/>
      <c r="N26" s="178"/>
      <c r="O26" s="178"/>
      <c r="P26" s="178"/>
      <c r="Q26" s="13"/>
      <c r="R26" s="177"/>
      <c r="S26" s="178"/>
      <c r="T26" s="178"/>
      <c r="U26" s="178"/>
      <c r="V26" s="13"/>
      <c r="W26" s="172"/>
      <c r="X26" s="173"/>
      <c r="Y26" s="173"/>
      <c r="Z26" s="174"/>
      <c r="AA26" s="214"/>
    </row>
    <row r="27" spans="1:27" ht="15" customHeight="1">
      <c r="A27" s="8" t="s">
        <v>11</v>
      </c>
      <c r="B27" s="9" t="s">
        <v>12</v>
      </c>
      <c r="C27" s="3" t="s">
        <v>0</v>
      </c>
      <c r="D27" s="4" t="s">
        <v>16</v>
      </c>
      <c r="E27" s="4" t="s">
        <v>17</v>
      </c>
      <c r="F27" s="4" t="s">
        <v>2</v>
      </c>
      <c r="G27" s="5" t="s">
        <v>3</v>
      </c>
      <c r="H27" s="3" t="s">
        <v>0</v>
      </c>
      <c r="I27" s="4" t="s">
        <v>16</v>
      </c>
      <c r="J27" s="4" t="s">
        <v>17</v>
      </c>
      <c r="K27" s="4" t="s">
        <v>2</v>
      </c>
      <c r="L27" s="5" t="s">
        <v>3</v>
      </c>
      <c r="M27" s="3" t="s">
        <v>0</v>
      </c>
      <c r="N27" s="4" t="s">
        <v>16</v>
      </c>
      <c r="O27" s="4" t="s">
        <v>17</v>
      </c>
      <c r="P27" s="4" t="s">
        <v>2</v>
      </c>
      <c r="Q27" s="5" t="s">
        <v>3</v>
      </c>
      <c r="R27" s="3" t="s">
        <v>0</v>
      </c>
      <c r="S27" s="4" t="s">
        <v>16</v>
      </c>
      <c r="T27" s="4" t="s">
        <v>17</v>
      </c>
      <c r="U27" s="4" t="s">
        <v>2</v>
      </c>
      <c r="V27" s="5" t="s">
        <v>3</v>
      </c>
      <c r="W27" s="66" t="s">
        <v>15</v>
      </c>
      <c r="X27" s="33" t="s">
        <v>0</v>
      </c>
      <c r="Y27" s="33" t="s">
        <v>16</v>
      </c>
      <c r="Z27" s="33" t="s">
        <v>17</v>
      </c>
      <c r="AA27" s="67" t="s">
        <v>13</v>
      </c>
    </row>
    <row r="28" spans="1:27" ht="15" customHeight="1">
      <c r="A28" s="3">
        <v>1</v>
      </c>
      <c r="B28" s="34" t="str">
        <f>A11</f>
        <v>Wr. Neustadt 1</v>
      </c>
      <c r="C28" s="10">
        <f>IF(E14&gt;0,IF(D28&gt;D14,2,IF(D28=D14,1,0)),"")</f>
        <v>0</v>
      </c>
      <c r="D28" s="7">
        <v>22</v>
      </c>
      <c r="E28" s="7">
        <f>IF(E14="","",E14)</f>
        <v>5</v>
      </c>
      <c r="F28" s="17">
        <f>IF(ISNUMBER(E28),ROUNDDOWN(D28/E28,3),"")</f>
        <v>4.4</v>
      </c>
      <c r="G28" s="16">
        <v>16</v>
      </c>
      <c r="H28" s="10">
        <f>IF(J14&gt;0,IF(I28&gt;I14,2,IF(I28=I14,1,0)),"")</f>
        <v>2</v>
      </c>
      <c r="I28" s="7">
        <v>250</v>
      </c>
      <c r="J28" s="7">
        <v>7</v>
      </c>
      <c r="K28" s="17">
        <f>IF(ISNUMBER(J28),ROUNDDOWN(I28/J28,3),"")</f>
        <v>35.714</v>
      </c>
      <c r="L28" s="16">
        <v>96</v>
      </c>
      <c r="M28" s="10">
        <f>IF(O14&gt;0,IF(N28&gt;N14,2,IF(N28=N14,1,0)),"")</f>
        <v>0</v>
      </c>
      <c r="N28" s="7">
        <v>92</v>
      </c>
      <c r="O28" s="7">
        <f>IF(O14="","",O14)</f>
        <v>14</v>
      </c>
      <c r="P28" s="17">
        <f>IF(ISNUMBER(O28),ROUNDDOWN(N28/O28,3),"")</f>
        <v>6.571</v>
      </c>
      <c r="Q28" s="16">
        <v>23</v>
      </c>
      <c r="R28" s="10">
        <f>IF(T14&gt;0,IF(S28&gt;S14,2,IF(S28=S14,1,0)),"")</f>
        <v>2</v>
      </c>
      <c r="S28" s="7">
        <v>42</v>
      </c>
      <c r="T28" s="7">
        <v>50</v>
      </c>
      <c r="U28" s="17">
        <f>IF(ISNUMBER(T28),ROUNDDOWN(S28/T28,3),"")</f>
        <v>0.84</v>
      </c>
      <c r="V28" s="16">
        <v>5</v>
      </c>
      <c r="W28" s="66">
        <f>IF(ISNUMBER(X14),2-W14,"")</f>
        <v>1</v>
      </c>
      <c r="X28" s="33">
        <f>IF(ISNUMBER(Z28),SUM(C28,H28,M28,R28),"")</f>
        <v>4</v>
      </c>
      <c r="Y28" s="33">
        <f>IF(ISNUMBER(Z28),D28*1+I28*2+N28*6+S28*30,"")</f>
        <v>2334</v>
      </c>
      <c r="Z28" s="68">
        <f>Z14</f>
        <v>76</v>
      </c>
      <c r="AA28" s="69">
        <f>IF(ISNUMBER(Y28),ROUNDDOWN(Y28/Z28,3),"")</f>
        <v>30.71</v>
      </c>
    </row>
    <row r="29" spans="1:27" ht="15" customHeight="1">
      <c r="A29" s="3">
        <v>2</v>
      </c>
      <c r="B29" s="35" t="str">
        <f>A4</f>
        <v>Mariahilf 1</v>
      </c>
      <c r="C29" s="10">
        <f>IF(E8&gt;0,IF(D29&gt;D8,2,IF(D29=D8,1,0)),"")</f>
        <v>0</v>
      </c>
      <c r="D29" s="7">
        <v>72</v>
      </c>
      <c r="E29" s="7">
        <v>1</v>
      </c>
      <c r="F29" s="17">
        <f>IF(ISNUMBER(E29),ROUNDDOWN(D29/E29,3),"")</f>
        <v>72</v>
      </c>
      <c r="G29" s="16">
        <v>72</v>
      </c>
      <c r="H29" s="10">
        <f>IF(J8&gt;0,IF(I29&gt;I8,2,IF(I29=I8,1,0)),"")</f>
        <v>1</v>
      </c>
      <c r="I29" s="7">
        <v>250</v>
      </c>
      <c r="J29" s="7">
        <f>IF(J8="","",J8)</f>
        <v>7</v>
      </c>
      <c r="K29" s="17">
        <f>IF(ISNUMBER(J29),ROUNDDOWN(I29/J29,3),"")</f>
        <v>35.714</v>
      </c>
      <c r="L29" s="16" t="s">
        <v>78</v>
      </c>
      <c r="M29" s="10">
        <f>IF(O8&gt;0,IF(N29&gt;N8,2,IF(N29=N8,1,0)),"")</f>
        <v>0</v>
      </c>
      <c r="N29" s="7">
        <v>26</v>
      </c>
      <c r="O29" s="7">
        <f>IF(O8="","",O8)</f>
        <v>15</v>
      </c>
      <c r="P29" s="17">
        <f>IF(ISNUMBER(O29),ROUNDDOWN(N29/O29,3),"")</f>
        <v>1.733</v>
      </c>
      <c r="Q29" s="16">
        <v>12</v>
      </c>
      <c r="R29" s="10">
        <f>IF(T8&gt;0,IF(S29&gt;S8,2,IF(S29=S8,1,0)),"")</f>
        <v>2</v>
      </c>
      <c r="S29" s="7">
        <v>42</v>
      </c>
      <c r="T29" s="7">
        <f>IF(T8="","",T8)</f>
        <v>50</v>
      </c>
      <c r="U29" s="17">
        <f>IF(ISNUMBER(T29),ROUNDDOWN(S29/T29,3),"")</f>
        <v>0.84</v>
      </c>
      <c r="V29" s="16">
        <v>4</v>
      </c>
      <c r="W29" s="66">
        <f>IF(ISNUMBER(X8),2-W8,"")</f>
        <v>0</v>
      </c>
      <c r="X29" s="33">
        <f>IF(ISNUMBER(Z29),SUM(C29,H29,M29,R29),"")</f>
        <v>3</v>
      </c>
      <c r="Y29" s="33">
        <f>IF(ISNUMBER(Z29),D29*1+I29*2+N29*6+S29*30,"")</f>
        <v>1988</v>
      </c>
      <c r="Z29" s="68">
        <f>Z8</f>
        <v>73</v>
      </c>
      <c r="AA29" s="69">
        <f>IF(ISNUMBER(Y29),ROUNDDOWN(Y29/Z29,3),"")</f>
        <v>27.232</v>
      </c>
    </row>
    <row r="30" spans="1:27" ht="15" customHeight="1">
      <c r="A30" s="3">
        <v>3</v>
      </c>
      <c r="B30" s="32" t="str">
        <f>A18</f>
        <v>Melk 1</v>
      </c>
      <c r="C30" s="10">
        <f>IF(E23&gt;0,IF(D30&gt;D23,2,IF(D30=D23,1,0)),"")</f>
        <v>0</v>
      </c>
      <c r="D30" s="7">
        <v>343</v>
      </c>
      <c r="E30" s="7">
        <v>12</v>
      </c>
      <c r="F30" s="17">
        <f>IF(ISNUMBER(E30),ROUNDDOWN(D30/E30,3),"")</f>
        <v>28.583</v>
      </c>
      <c r="G30" s="16">
        <v>94</v>
      </c>
      <c r="H30" s="10">
        <f>IF(J23&gt;0,IF(I30&gt;I23,2,IF(I30=I23,1,0)),"")</f>
        <v>2</v>
      </c>
      <c r="I30" s="7">
        <v>250</v>
      </c>
      <c r="J30" s="7">
        <v>21</v>
      </c>
      <c r="K30" s="17">
        <f>IF(ISNUMBER(J30),ROUNDDOWN(I30/J30,3),"")</f>
        <v>11.904</v>
      </c>
      <c r="L30" s="16">
        <v>81</v>
      </c>
      <c r="M30" s="10">
        <f>IF(O23&gt;0,IF(N30&gt;N23,2,IF(N30=N23,1,0)),"")</f>
        <v>2</v>
      </c>
      <c r="N30" s="7">
        <v>125</v>
      </c>
      <c r="O30" s="7">
        <v>15</v>
      </c>
      <c r="P30" s="17">
        <f>IF(ISNUMBER(O30),ROUNDDOWN(N30/O30,3),"")</f>
        <v>8.333</v>
      </c>
      <c r="Q30" s="16">
        <v>41</v>
      </c>
      <c r="R30" s="10">
        <f>IF(T23&gt;0,IF(S30&gt;S23,2,IF(S30=S23,1,0)),"")</f>
        <v>0</v>
      </c>
      <c r="S30" s="7">
        <v>28</v>
      </c>
      <c r="T30" s="7">
        <f>IF(T23="","",T23)</f>
        <v>50</v>
      </c>
      <c r="U30" s="17">
        <f>IF(ISNUMBER(T30),ROUNDDOWN(S30/T30,3),"")</f>
        <v>0.56</v>
      </c>
      <c r="V30" s="16">
        <v>3</v>
      </c>
      <c r="W30" s="66">
        <f>IF(ISNUMBER(X23),2-W23,"")</f>
        <v>1</v>
      </c>
      <c r="X30" s="33">
        <f>IF(ISNUMBER(Z30),SUM(C30,H30,M30,R30),"")</f>
        <v>4</v>
      </c>
      <c r="Y30" s="33">
        <f>IF(ISNUMBER(Z30),D30*1+I30*2+N30*6+S30*30,"")</f>
        <v>2433</v>
      </c>
      <c r="Z30" s="68">
        <f>Z23</f>
        <v>98</v>
      </c>
      <c r="AA30" s="69">
        <f>IF(ISNUMBER(Y30),ROUNDDOWN(Y30/Z30,3),"")</f>
        <v>24.826</v>
      </c>
    </row>
    <row r="31" spans="1:27" ht="15" customHeight="1" thickBot="1">
      <c r="A31" s="167" t="s">
        <v>14</v>
      </c>
      <c r="B31" s="168"/>
      <c r="C31" s="21">
        <f>IF(OR(ISNUMBER(C28),ISNUMBER(C29),ISNUMBER(C30)),SUM(C28:C30),"")</f>
        <v>0</v>
      </c>
      <c r="D31" s="18">
        <f>IF(OR(ISNUMBER(D28),ISNUMBER(D29),ISNUMBER(D30)),SUM(D28:D30),"")</f>
        <v>437</v>
      </c>
      <c r="E31" s="22">
        <f>IF(OR(ISNUMBER(E28),ISNUMBER(E29),ISNUMBER(E30)),SUM(E28:E30),"")</f>
        <v>18</v>
      </c>
      <c r="F31" s="78">
        <f>IF(ISNUMBER(E31),ROUNDDOWN(D31/E31,3),"")</f>
        <v>24.277</v>
      </c>
      <c r="G31" s="19">
        <f>IF(OR(ISNUMBER(G28),ISNUMBER(G29),ISNUMBER(G30)),MAX(G28:G30),"")</f>
        <v>94</v>
      </c>
      <c r="H31" s="20">
        <f>IF(OR(ISNUMBER(H28),ISNUMBER(H29),ISNUMBER(H30)),SUM(H28:H30),"")</f>
        <v>5</v>
      </c>
      <c r="I31" s="18">
        <f>IF(OR(ISNUMBER(I28),ISNUMBER(I29),ISNUMBER(I30)),SUM(I28:I30),"")</f>
        <v>750</v>
      </c>
      <c r="J31" s="18">
        <f>IF(OR(ISNUMBER(J28),ISNUMBER(J29),ISNUMBER(J30)),SUM(J28:J30),"")</f>
        <v>35</v>
      </c>
      <c r="K31" s="78">
        <f>IF(ISNUMBER(J31),ROUNDDOWN(I31/J31,3),"")</f>
        <v>21.428</v>
      </c>
      <c r="L31" s="19">
        <v>96</v>
      </c>
      <c r="M31" s="20">
        <f>IF(OR(ISNUMBER(M28),ISNUMBER(M29),ISNUMBER(M30)),SUM(M28:M30),"")</f>
        <v>2</v>
      </c>
      <c r="N31" s="18">
        <f>IF(OR(ISNUMBER(N28),ISNUMBER(N29),ISNUMBER(N30)),SUM(N28:N30),"")</f>
        <v>243</v>
      </c>
      <c r="O31" s="18">
        <f>IF(OR(ISNUMBER(O28),ISNUMBER(O29),ISNUMBER(O30)),SUM(O28:O30),"")</f>
        <v>44</v>
      </c>
      <c r="P31" s="78">
        <f>IF(ISNUMBER(O31),ROUNDDOWN(N31/O31,3),"")</f>
        <v>5.522</v>
      </c>
      <c r="Q31" s="23">
        <f>IF(OR(ISNUMBER(Q28),ISNUMBER(Q29),ISNUMBER(Q30)),MAX(Q28:Q30),"")</f>
        <v>41</v>
      </c>
      <c r="R31" s="20">
        <f>IF(OR(ISNUMBER(R28),ISNUMBER(R29),ISNUMBER(R30)),SUM(R28:R30),"")</f>
        <v>4</v>
      </c>
      <c r="S31" s="18">
        <f>IF(OR(ISNUMBER(S28),ISNUMBER(S29),ISNUMBER(S30)),SUM(S28:S30),"")</f>
        <v>112</v>
      </c>
      <c r="T31" s="18">
        <f>IF(OR(ISNUMBER(T28),ISNUMBER(T29),ISNUMBER(T30)),SUM(T28:T30),"")</f>
        <v>150</v>
      </c>
      <c r="U31" s="78">
        <f>IF(ISNUMBER(T31),ROUNDDOWN(S31/T31,3),"")</f>
        <v>0.746</v>
      </c>
      <c r="V31" s="19">
        <f>IF(OR(ISNUMBER(V28),ISNUMBER(V29),ISNUMBER(V30)),MAX(V28:V30),"")</f>
        <v>5</v>
      </c>
      <c r="W31" s="50">
        <f>IF(OR(ISNUMBER(W28),ISNUMBER(W29),ISNUMBER(W30)),SUM(W28:W30),"")</f>
        <v>2</v>
      </c>
      <c r="X31" s="51">
        <f>IF(OR(ISNUMBER(X28),ISNUMBER(X29),ISNUMBER(X30)),SUM(X28:X30),"")</f>
        <v>11</v>
      </c>
      <c r="Y31" s="51">
        <f>IF(OR(ISNUMBER(Y28),ISNUMBER(Y29),ISNUMBER(Y30)),SUM(Y28:Y30),"")</f>
        <v>6755</v>
      </c>
      <c r="Z31" s="51">
        <f>IF(OR(ISNUMBER(Z28),ISNUMBER(Z29),ISNUMBER(Z30)),SUM(Z28:Z30),"")</f>
        <v>247</v>
      </c>
      <c r="AA31" s="52">
        <f>IF(ISNUMBER(Y31),ROUNDDOWN(Y31/Z31,3),"")</f>
        <v>27.348</v>
      </c>
    </row>
    <row r="32" spans="1:27" ht="18">
      <c r="A32" s="162" t="str">
        <f>"Datum des Ausdrucks: "</f>
        <v>Datum des Ausdrucks: </v>
      </c>
      <c r="B32" s="162"/>
      <c r="C32" s="163">
        <f ca="1">TODAY()</f>
        <v>41339</v>
      </c>
      <c r="D32" s="164"/>
      <c r="E32" s="164"/>
      <c r="R32" s="162" t="s">
        <v>22</v>
      </c>
      <c r="S32" s="162"/>
      <c r="T32" s="162"/>
      <c r="U32" s="165"/>
      <c r="V32" s="166" t="s">
        <v>48</v>
      </c>
      <c r="W32" s="166"/>
      <c r="X32" s="166"/>
      <c r="Y32" s="166"/>
      <c r="Z32" s="166"/>
      <c r="AA32" s="166"/>
    </row>
    <row r="33" ht="10.5" hidden="1"/>
    <row r="34" ht="10.5" hidden="1">
      <c r="I34" s="1" t="s">
        <v>6</v>
      </c>
    </row>
    <row r="35" ht="10.5" hidden="1"/>
    <row r="36" ht="10.5"/>
  </sheetData>
  <sheetProtection/>
  <mergeCells count="62">
    <mergeCell ref="AA4:AA5"/>
    <mergeCell ref="AA11:AA12"/>
    <mergeCell ref="AA18:AA19"/>
    <mergeCell ref="AA25:AA26"/>
    <mergeCell ref="A10:B10"/>
    <mergeCell ref="A17:B17"/>
    <mergeCell ref="A24:B24"/>
    <mergeCell ref="A25:B26"/>
    <mergeCell ref="C5:F5"/>
    <mergeCell ref="C11:F11"/>
    <mergeCell ref="A1:AA1"/>
    <mergeCell ref="A2:AA2"/>
    <mergeCell ref="A18:B19"/>
    <mergeCell ref="F3:G3"/>
    <mergeCell ref="H3:J3"/>
    <mergeCell ref="K3:L3"/>
    <mergeCell ref="M3:O3"/>
    <mergeCell ref="A4:B5"/>
    <mergeCell ref="A11:B12"/>
    <mergeCell ref="C3:E3"/>
    <mergeCell ref="C12:F12"/>
    <mergeCell ref="C18:F18"/>
    <mergeCell ref="C19:F19"/>
    <mergeCell ref="C25:F25"/>
    <mergeCell ref="P3:Q3"/>
    <mergeCell ref="R3:T3"/>
    <mergeCell ref="H25:K25"/>
    <mergeCell ref="R12:U12"/>
    <mergeCell ref="U3:V3"/>
    <mergeCell ref="C4:F4"/>
    <mergeCell ref="M4:P4"/>
    <mergeCell ref="C26:F26"/>
    <mergeCell ref="H4:K4"/>
    <mergeCell ref="H5:K5"/>
    <mergeCell ref="H11:K11"/>
    <mergeCell ref="H12:K12"/>
    <mergeCell ref="H18:K18"/>
    <mergeCell ref="H19:K19"/>
    <mergeCell ref="M5:P5"/>
    <mergeCell ref="M11:P11"/>
    <mergeCell ref="M12:P12"/>
    <mergeCell ref="W4:Z5"/>
    <mergeCell ref="R19:U19"/>
    <mergeCell ref="R25:U25"/>
    <mergeCell ref="R4:U4"/>
    <mergeCell ref="R5:U5"/>
    <mergeCell ref="R11:U11"/>
    <mergeCell ref="W18:Z19"/>
    <mergeCell ref="W11:Z12"/>
    <mergeCell ref="R26:U26"/>
    <mergeCell ref="M18:P18"/>
    <mergeCell ref="M19:P19"/>
    <mergeCell ref="M25:P25"/>
    <mergeCell ref="M26:P26"/>
    <mergeCell ref="R18:U18"/>
    <mergeCell ref="A32:B32"/>
    <mergeCell ref="C32:E32"/>
    <mergeCell ref="R32:U32"/>
    <mergeCell ref="V32:AA32"/>
    <mergeCell ref="A31:B31"/>
    <mergeCell ref="W25:Z26"/>
    <mergeCell ref="H26:K26"/>
  </mergeCells>
  <conditionalFormatting sqref="AA11:AA12 AA18:AA19 AA25:AA26 AA4:AA5">
    <cfRule type="cellIs" priority="1" dxfId="2" operator="equal" stopIfTrue="1">
      <formula>"1."</formula>
    </cfRule>
    <cfRule type="cellIs" priority="2" dxfId="1" operator="equal" stopIfTrue="1">
      <formula>"2."</formula>
    </cfRule>
    <cfRule type="cellIs" priority="3" dxfId="0" operator="equal" stopIfTrue="1">
      <formula>"3."</formula>
    </cfRule>
  </conditionalFormatting>
  <printOptions horizontalCentered="1"/>
  <pageMargins left="0.2755905511811024" right="0.2755905511811024" top="0.7874015748031497" bottom="0.2755905511811024" header="0.5118110236220472" footer="0.5118110236220472"/>
  <pageSetup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17.421875" style="137" customWidth="1"/>
    <col min="2" max="2" width="29.28125" style="137" customWidth="1"/>
    <col min="3" max="3" width="5.57421875" style="138" customWidth="1"/>
    <col min="4" max="4" width="7.57421875" style="137" customWidth="1"/>
    <col min="5" max="5" width="8.421875" style="137" customWidth="1"/>
    <col min="6" max="6" width="11.140625" style="139" customWidth="1"/>
    <col min="7" max="7" width="12.57421875" style="137" customWidth="1"/>
  </cols>
  <sheetData>
    <row r="1" spans="1:7" ht="15">
      <c r="A1" s="79"/>
      <c r="B1" s="80"/>
      <c r="C1" s="81"/>
      <c r="D1" s="80"/>
      <c r="E1" s="80"/>
      <c r="F1" s="82"/>
      <c r="G1" s="80"/>
    </row>
    <row r="2" spans="1:7" ht="23.25" thickBot="1">
      <c r="A2" s="83" t="s">
        <v>25</v>
      </c>
      <c r="B2" s="84" t="s">
        <v>33</v>
      </c>
      <c r="C2" s="224" t="s">
        <v>34</v>
      </c>
      <c r="D2" s="224"/>
      <c r="E2" s="224"/>
      <c r="F2" s="224"/>
      <c r="G2" s="225"/>
    </row>
    <row r="3" spans="1:7" ht="18">
      <c r="A3" s="226" t="s">
        <v>65</v>
      </c>
      <c r="B3" s="226"/>
      <c r="C3" s="226"/>
      <c r="D3" s="226"/>
      <c r="E3" s="226"/>
      <c r="F3" s="226"/>
      <c r="G3" s="226"/>
    </row>
    <row r="4" spans="1:7" ht="27" customHeight="1">
      <c r="A4" s="85"/>
      <c r="B4" s="85"/>
      <c r="C4" s="86"/>
      <c r="D4" s="85"/>
      <c r="E4" s="87" t="s">
        <v>35</v>
      </c>
      <c r="F4" s="88"/>
      <c r="G4" s="85"/>
    </row>
    <row r="5" spans="1:7" ht="13.5" thickBot="1">
      <c r="A5" s="87"/>
      <c r="B5" s="87" t="s">
        <v>36</v>
      </c>
      <c r="C5" s="87" t="s">
        <v>15</v>
      </c>
      <c r="D5" s="87" t="s">
        <v>0</v>
      </c>
      <c r="E5" s="87" t="s">
        <v>37</v>
      </c>
      <c r="F5" s="89" t="s">
        <v>38</v>
      </c>
      <c r="G5" s="87" t="s">
        <v>13</v>
      </c>
    </row>
    <row r="6" spans="1:7" ht="20.25" thickBot="1">
      <c r="A6" s="90"/>
      <c r="B6" s="91" t="s">
        <v>1</v>
      </c>
      <c r="C6" s="92">
        <v>2</v>
      </c>
      <c r="D6" s="93">
        <f>C10+C12+C14+C16</f>
        <v>5</v>
      </c>
      <c r="E6" s="94">
        <f>D10+D12*2+D14*6+D16*30</f>
        <v>2430</v>
      </c>
      <c r="F6" s="95">
        <f>E10+E12+E14+E16</f>
        <v>73</v>
      </c>
      <c r="G6" s="96">
        <f>ROUNDDOWN(E6/F6,3)</f>
        <v>33.287</v>
      </c>
    </row>
    <row r="7" spans="1:7" ht="23.25" thickBot="1">
      <c r="A7" s="97"/>
      <c r="B7" s="98" t="s">
        <v>52</v>
      </c>
      <c r="C7" s="99">
        <v>0</v>
      </c>
      <c r="D7" s="100">
        <f>C11+C13+C15+C17</f>
        <v>3</v>
      </c>
      <c r="E7" s="101">
        <f>D11+D13*2+D15*6+D17*30</f>
        <v>1988</v>
      </c>
      <c r="F7" s="102">
        <f>E11+E13+E15+E17</f>
        <v>73</v>
      </c>
      <c r="G7" s="103">
        <f>ROUNDDOWN(E7/F7,3)</f>
        <v>27.232</v>
      </c>
    </row>
    <row r="8" spans="1:7" ht="22.5">
      <c r="A8" s="97"/>
      <c r="B8" s="104"/>
      <c r="C8" s="105"/>
      <c r="D8" s="106"/>
      <c r="E8" s="107"/>
      <c r="F8" s="107"/>
      <c r="G8" s="108"/>
    </row>
    <row r="9" spans="1:7" ht="13.5" thickBot="1">
      <c r="A9" s="109" t="s">
        <v>39</v>
      </c>
      <c r="B9" s="110" t="s">
        <v>40</v>
      </c>
      <c r="C9" s="111" t="s">
        <v>0</v>
      </c>
      <c r="D9" s="111" t="s">
        <v>37</v>
      </c>
      <c r="E9" s="111" t="s">
        <v>38</v>
      </c>
      <c r="F9" s="111" t="s">
        <v>2</v>
      </c>
      <c r="G9" s="112" t="s">
        <v>3</v>
      </c>
    </row>
    <row r="10" spans="1:7" ht="24.75" customHeight="1">
      <c r="A10" s="222" t="s">
        <v>7</v>
      </c>
      <c r="B10" s="113" t="s">
        <v>41</v>
      </c>
      <c r="C10" s="114">
        <v>2</v>
      </c>
      <c r="D10" s="115">
        <v>400</v>
      </c>
      <c r="E10" s="115">
        <v>1</v>
      </c>
      <c r="F10" s="116">
        <f aca="true" t="shared" si="0" ref="F10:F17">ROUNDDOWN(D10/E10,3)</f>
        <v>400</v>
      </c>
      <c r="G10" s="117" t="s">
        <v>76</v>
      </c>
    </row>
    <row r="11" spans="1:7" ht="24.75" customHeight="1" thickBot="1">
      <c r="A11" s="223"/>
      <c r="B11" s="118" t="s">
        <v>62</v>
      </c>
      <c r="C11" s="119">
        <v>0</v>
      </c>
      <c r="D11" s="120">
        <v>72</v>
      </c>
      <c r="E11" s="120">
        <v>1</v>
      </c>
      <c r="F11" s="121">
        <f t="shared" si="0"/>
        <v>72</v>
      </c>
      <c r="G11" s="122">
        <v>72</v>
      </c>
    </row>
    <row r="12" spans="1:7" ht="24.75" customHeight="1">
      <c r="A12" s="222" t="s">
        <v>8</v>
      </c>
      <c r="B12" s="123" t="s">
        <v>42</v>
      </c>
      <c r="C12" s="124">
        <v>1</v>
      </c>
      <c r="D12" s="125">
        <v>250</v>
      </c>
      <c r="E12" s="125">
        <v>7</v>
      </c>
      <c r="F12" s="116">
        <f t="shared" si="0"/>
        <v>35.714</v>
      </c>
      <c r="G12" s="126" t="s">
        <v>77</v>
      </c>
    </row>
    <row r="13" spans="1:7" ht="24.75" customHeight="1" thickBot="1">
      <c r="A13" s="223"/>
      <c r="B13" s="127" t="s">
        <v>71</v>
      </c>
      <c r="C13" s="128">
        <v>1</v>
      </c>
      <c r="D13" s="129">
        <v>250</v>
      </c>
      <c r="E13" s="129">
        <v>7</v>
      </c>
      <c r="F13" s="121">
        <f t="shared" si="0"/>
        <v>35.714</v>
      </c>
      <c r="G13" s="130" t="s">
        <v>78</v>
      </c>
    </row>
    <row r="14" spans="1:7" ht="24.75" customHeight="1">
      <c r="A14" s="222" t="s">
        <v>9</v>
      </c>
      <c r="B14" s="123" t="s">
        <v>43</v>
      </c>
      <c r="C14" s="124">
        <v>2</v>
      </c>
      <c r="D14" s="125">
        <v>125</v>
      </c>
      <c r="E14" s="125">
        <v>15</v>
      </c>
      <c r="F14" s="116">
        <f t="shared" si="0"/>
        <v>8.333</v>
      </c>
      <c r="G14" s="126">
        <v>42</v>
      </c>
    </row>
    <row r="15" spans="1:7" ht="24.75" customHeight="1" thickBot="1">
      <c r="A15" s="223"/>
      <c r="B15" s="118" t="s">
        <v>63</v>
      </c>
      <c r="C15" s="119">
        <v>0</v>
      </c>
      <c r="D15" s="120">
        <v>26</v>
      </c>
      <c r="E15" s="120">
        <v>15</v>
      </c>
      <c r="F15" s="121">
        <f t="shared" si="0"/>
        <v>1.733</v>
      </c>
      <c r="G15" s="122">
        <v>12</v>
      </c>
    </row>
    <row r="16" spans="1:7" ht="24.75" customHeight="1">
      <c r="A16" s="222" t="s">
        <v>10</v>
      </c>
      <c r="B16" s="131" t="s">
        <v>74</v>
      </c>
      <c r="C16" s="132">
        <v>0</v>
      </c>
      <c r="D16" s="133">
        <v>26</v>
      </c>
      <c r="E16" s="133">
        <v>50</v>
      </c>
      <c r="F16" s="116">
        <f t="shared" si="0"/>
        <v>0.52</v>
      </c>
      <c r="G16" s="134">
        <v>4</v>
      </c>
    </row>
    <row r="17" spans="1:7" ht="24.75" customHeight="1" thickBot="1">
      <c r="A17" s="223"/>
      <c r="B17" s="127" t="s">
        <v>64</v>
      </c>
      <c r="C17" s="128">
        <v>2</v>
      </c>
      <c r="D17" s="129">
        <v>42</v>
      </c>
      <c r="E17" s="129">
        <v>50</v>
      </c>
      <c r="F17" s="121">
        <f t="shared" si="0"/>
        <v>0.84</v>
      </c>
      <c r="G17" s="130">
        <v>4</v>
      </c>
    </row>
    <row r="18" spans="1:7" ht="15">
      <c r="A18" s="135"/>
      <c r="B18" s="135"/>
      <c r="C18" s="86"/>
      <c r="D18" s="86"/>
      <c r="E18" s="86"/>
      <c r="F18" s="136"/>
      <c r="G18" s="86"/>
    </row>
    <row r="20" ht="12.75">
      <c r="A20" s="137" t="s">
        <v>44</v>
      </c>
    </row>
  </sheetData>
  <sheetProtection/>
  <protectedRanges>
    <protectedRange sqref="A2:B2" name="Bereich1"/>
  </protectedRanges>
  <mergeCells count="6">
    <mergeCell ref="A14:A15"/>
    <mergeCell ref="A16:A17"/>
    <mergeCell ref="C2:G2"/>
    <mergeCell ref="A3:G3"/>
    <mergeCell ref="A10:A11"/>
    <mergeCell ref="A12:A13"/>
  </mergeCells>
  <printOptions/>
  <pageMargins left="0.51" right="0.43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17.421875" style="137" customWidth="1"/>
    <col min="2" max="2" width="25.28125" style="137" customWidth="1"/>
    <col min="3" max="3" width="5.57421875" style="138" customWidth="1"/>
    <col min="4" max="4" width="8.57421875" style="137" bestFit="1" customWidth="1"/>
    <col min="5" max="5" width="13.28125" style="137" bestFit="1" customWidth="1"/>
    <col min="6" max="6" width="13.28125" style="139" bestFit="1" customWidth="1"/>
    <col min="7" max="7" width="9.140625" style="137" bestFit="1" customWidth="1"/>
  </cols>
  <sheetData>
    <row r="1" spans="1:7" ht="15">
      <c r="A1" s="79"/>
      <c r="B1" s="80"/>
      <c r="C1" s="81"/>
      <c r="D1" s="80"/>
      <c r="E1" s="80"/>
      <c r="F1" s="82"/>
      <c r="G1" s="80"/>
    </row>
    <row r="2" spans="1:7" ht="23.25" thickBot="1">
      <c r="A2" s="83" t="s">
        <v>25</v>
      </c>
      <c r="B2" s="84" t="s">
        <v>33</v>
      </c>
      <c r="C2" s="224" t="s">
        <v>34</v>
      </c>
      <c r="D2" s="224"/>
      <c r="E2" s="224"/>
      <c r="F2" s="224"/>
      <c r="G2" s="225"/>
    </row>
    <row r="3" spans="1:7" ht="18">
      <c r="A3" s="226" t="s">
        <v>65</v>
      </c>
      <c r="B3" s="226"/>
      <c r="C3" s="226"/>
      <c r="D3" s="226"/>
      <c r="E3" s="226"/>
      <c r="F3" s="226"/>
      <c r="G3" s="226"/>
    </row>
    <row r="4" spans="1:7" ht="27" customHeight="1">
      <c r="A4" s="140"/>
      <c r="B4" s="156"/>
      <c r="C4" s="157"/>
      <c r="D4" s="156"/>
      <c r="E4" s="87" t="s">
        <v>35</v>
      </c>
      <c r="F4" s="158"/>
      <c r="G4" s="156"/>
    </row>
    <row r="5" spans="1:7" ht="13.5" customHeight="1" thickBot="1">
      <c r="A5" s="141"/>
      <c r="B5" s="87" t="s">
        <v>36</v>
      </c>
      <c r="C5" s="87" t="s">
        <v>15</v>
      </c>
      <c r="D5" s="87" t="s">
        <v>0</v>
      </c>
      <c r="E5" s="87" t="s">
        <v>37</v>
      </c>
      <c r="F5" s="89" t="s">
        <v>38</v>
      </c>
      <c r="G5" s="87" t="s">
        <v>13</v>
      </c>
    </row>
    <row r="6" spans="1:7" ht="20.25" thickBot="1">
      <c r="A6" s="142"/>
      <c r="B6" s="91" t="s">
        <v>51</v>
      </c>
      <c r="C6" s="92">
        <v>2</v>
      </c>
      <c r="D6" s="143">
        <f>C10+C12+C14+C16</f>
        <v>7</v>
      </c>
      <c r="E6" s="144">
        <f>D10+D12*2+D14*6+D16*30</f>
        <v>2670</v>
      </c>
      <c r="F6" s="145">
        <f>E10+E12+E14+E16</f>
        <v>92</v>
      </c>
      <c r="G6" s="146">
        <f>ROUNDDOWN(E6/F6,3)</f>
        <v>29.021</v>
      </c>
    </row>
    <row r="7" spans="1:7" ht="20.25" thickBot="1">
      <c r="A7" s="140"/>
      <c r="B7" s="98" t="s">
        <v>28</v>
      </c>
      <c r="C7" s="99">
        <v>0</v>
      </c>
      <c r="D7" s="147">
        <f>C11+C13+C15+C17</f>
        <v>1</v>
      </c>
      <c r="E7" s="148">
        <f>D11+D13*2+D15*6+D17*30</f>
        <v>2428</v>
      </c>
      <c r="F7" s="149">
        <f>E11+E13+E15+E17</f>
        <v>92</v>
      </c>
      <c r="G7" s="150">
        <f>ROUNDDOWN(E7/F7,3)</f>
        <v>26.391</v>
      </c>
    </row>
    <row r="8" spans="1:7" ht="22.5" customHeight="1">
      <c r="A8" s="140"/>
      <c r="B8" s="151"/>
      <c r="C8" s="152"/>
      <c r="D8" s="153"/>
      <c r="E8" s="154"/>
      <c r="F8" s="154"/>
      <c r="G8" s="155"/>
    </row>
    <row r="9" spans="1:7" ht="13.5" thickBot="1">
      <c r="A9" s="109" t="s">
        <v>39</v>
      </c>
      <c r="B9" s="110" t="s">
        <v>40</v>
      </c>
      <c r="C9" s="111" t="s">
        <v>0</v>
      </c>
      <c r="D9" s="111" t="s">
        <v>37</v>
      </c>
      <c r="E9" s="111" t="s">
        <v>38</v>
      </c>
      <c r="F9" s="111" t="s">
        <v>2</v>
      </c>
      <c r="G9" s="112" t="s">
        <v>3</v>
      </c>
    </row>
    <row r="10" spans="1:7" ht="24.75" customHeight="1">
      <c r="A10" s="222" t="s">
        <v>7</v>
      </c>
      <c r="B10" s="113" t="s">
        <v>66</v>
      </c>
      <c r="C10" s="114">
        <v>2</v>
      </c>
      <c r="D10" s="115">
        <v>400</v>
      </c>
      <c r="E10" s="115">
        <v>7</v>
      </c>
      <c r="F10" s="116">
        <f aca="true" t="shared" si="0" ref="F10:F17">ROUNDDOWN(D10/E10,3)</f>
        <v>57.142</v>
      </c>
      <c r="G10" s="117">
        <v>161</v>
      </c>
    </row>
    <row r="11" spans="1:7" ht="24.75" customHeight="1" thickBot="1">
      <c r="A11" s="223"/>
      <c r="B11" s="118" t="s">
        <v>46</v>
      </c>
      <c r="C11" s="119">
        <v>0</v>
      </c>
      <c r="D11" s="120">
        <v>222</v>
      </c>
      <c r="E11" s="120">
        <v>7</v>
      </c>
      <c r="F11" s="121">
        <f t="shared" si="0"/>
        <v>31.714</v>
      </c>
      <c r="G11" s="122">
        <v>137</v>
      </c>
    </row>
    <row r="12" spans="1:7" ht="24.75" customHeight="1">
      <c r="A12" s="222" t="s">
        <v>8</v>
      </c>
      <c r="B12" s="123" t="s">
        <v>67</v>
      </c>
      <c r="C12" s="124">
        <v>2</v>
      </c>
      <c r="D12" s="125">
        <v>250</v>
      </c>
      <c r="E12" s="125">
        <v>19</v>
      </c>
      <c r="F12" s="116">
        <f t="shared" si="0"/>
        <v>13.157</v>
      </c>
      <c r="G12" s="126">
        <v>39</v>
      </c>
    </row>
    <row r="13" spans="1:7" ht="24.75" customHeight="1" thickBot="1">
      <c r="A13" s="223"/>
      <c r="B13" s="127" t="s">
        <v>45</v>
      </c>
      <c r="C13" s="128">
        <v>0</v>
      </c>
      <c r="D13" s="129">
        <v>248</v>
      </c>
      <c r="E13" s="129">
        <v>19</v>
      </c>
      <c r="F13" s="121">
        <f t="shared" si="0"/>
        <v>13.052</v>
      </c>
      <c r="G13" s="130">
        <v>40</v>
      </c>
    </row>
    <row r="14" spans="1:7" ht="24.75" customHeight="1">
      <c r="A14" s="222" t="s">
        <v>9</v>
      </c>
      <c r="B14" s="123" t="s">
        <v>68</v>
      </c>
      <c r="C14" s="124">
        <v>1</v>
      </c>
      <c r="D14" s="125">
        <v>125</v>
      </c>
      <c r="E14" s="125">
        <v>16</v>
      </c>
      <c r="F14" s="116">
        <f t="shared" si="0"/>
        <v>7.812</v>
      </c>
      <c r="G14" s="126" t="s">
        <v>79</v>
      </c>
    </row>
    <row r="15" spans="1:7" ht="24.75" customHeight="1" thickBot="1">
      <c r="A15" s="223"/>
      <c r="B15" s="118" t="s">
        <v>47</v>
      </c>
      <c r="C15" s="119">
        <v>1</v>
      </c>
      <c r="D15" s="120">
        <v>125</v>
      </c>
      <c r="E15" s="120">
        <v>16</v>
      </c>
      <c r="F15" s="121">
        <f t="shared" si="0"/>
        <v>7.812</v>
      </c>
      <c r="G15" s="122">
        <v>39</v>
      </c>
    </row>
    <row r="16" spans="1:7" ht="24.75" customHeight="1">
      <c r="A16" s="222" t="s">
        <v>10</v>
      </c>
      <c r="B16" s="131" t="s">
        <v>69</v>
      </c>
      <c r="C16" s="132">
        <v>2</v>
      </c>
      <c r="D16" s="133">
        <v>34</v>
      </c>
      <c r="E16" s="133">
        <v>50</v>
      </c>
      <c r="F16" s="116">
        <f t="shared" si="0"/>
        <v>0.68</v>
      </c>
      <c r="G16" s="134">
        <v>6</v>
      </c>
    </row>
    <row r="17" spans="1:7" ht="24.75" customHeight="1" thickBot="1">
      <c r="A17" s="223"/>
      <c r="B17" s="127" t="s">
        <v>70</v>
      </c>
      <c r="C17" s="128">
        <v>0</v>
      </c>
      <c r="D17" s="129">
        <v>32</v>
      </c>
      <c r="E17" s="129">
        <v>50</v>
      </c>
      <c r="F17" s="121">
        <f t="shared" si="0"/>
        <v>0.64</v>
      </c>
      <c r="G17" s="130">
        <v>4</v>
      </c>
    </row>
    <row r="18" spans="1:7" ht="15">
      <c r="A18" s="135"/>
      <c r="B18" s="135"/>
      <c r="C18" s="86"/>
      <c r="D18" s="86"/>
      <c r="E18" s="86"/>
      <c r="F18" s="136"/>
      <c r="G18" s="86"/>
    </row>
    <row r="20" ht="12.75">
      <c r="A20" s="137" t="s">
        <v>44</v>
      </c>
    </row>
  </sheetData>
  <sheetProtection/>
  <protectedRanges>
    <protectedRange sqref="A2:B2" name="Bereich1"/>
  </protectedRanges>
  <mergeCells count="6">
    <mergeCell ref="A14:A15"/>
    <mergeCell ref="A16:A17"/>
    <mergeCell ref="C2:G2"/>
    <mergeCell ref="A3:G3"/>
    <mergeCell ref="A10:A11"/>
    <mergeCell ref="A12:A13"/>
  </mergeCells>
  <printOptions/>
  <pageMargins left="0.51" right="0.43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17.421875" style="137" customWidth="1"/>
    <col min="2" max="2" width="25.28125" style="137" customWidth="1"/>
    <col min="3" max="3" width="5.57421875" style="138" customWidth="1"/>
    <col min="4" max="4" width="8.57421875" style="137" bestFit="1" customWidth="1"/>
    <col min="5" max="5" width="13.28125" style="137" bestFit="1" customWidth="1"/>
    <col min="6" max="6" width="13.28125" style="139" bestFit="1" customWidth="1"/>
    <col min="7" max="7" width="9.140625" style="137" bestFit="1" customWidth="1"/>
  </cols>
  <sheetData>
    <row r="1" spans="1:7" ht="15">
      <c r="A1" s="79"/>
      <c r="B1" s="80"/>
      <c r="C1" s="81"/>
      <c r="D1" s="80"/>
      <c r="E1" s="80"/>
      <c r="F1" s="82"/>
      <c r="G1" s="80"/>
    </row>
    <row r="2" spans="1:7" ht="23.25" thickBot="1">
      <c r="A2" s="83" t="s">
        <v>25</v>
      </c>
      <c r="B2" s="84" t="s">
        <v>33</v>
      </c>
      <c r="C2" s="224" t="s">
        <v>34</v>
      </c>
      <c r="D2" s="224"/>
      <c r="E2" s="224"/>
      <c r="F2" s="224"/>
      <c r="G2" s="225"/>
    </row>
    <row r="3" spans="1:7" ht="18">
      <c r="A3" s="226" t="s">
        <v>65</v>
      </c>
      <c r="B3" s="226"/>
      <c r="C3" s="226"/>
      <c r="D3" s="226"/>
      <c r="E3" s="226"/>
      <c r="F3" s="226"/>
      <c r="G3" s="226"/>
    </row>
    <row r="4" spans="1:7" ht="27" customHeight="1">
      <c r="A4" s="140"/>
      <c r="B4" s="156"/>
      <c r="C4" s="157"/>
      <c r="D4" s="156"/>
      <c r="E4" s="87" t="s">
        <v>35</v>
      </c>
      <c r="F4" s="158"/>
      <c r="G4" s="156"/>
    </row>
    <row r="5" spans="1:7" ht="13.5" customHeight="1" thickBot="1">
      <c r="A5" s="141"/>
      <c r="B5" s="87" t="s">
        <v>36</v>
      </c>
      <c r="C5" s="87" t="s">
        <v>15</v>
      </c>
      <c r="D5" s="87" t="s">
        <v>0</v>
      </c>
      <c r="E5" s="87" t="s">
        <v>37</v>
      </c>
      <c r="F5" s="89" t="s">
        <v>38</v>
      </c>
      <c r="G5" s="87" t="s">
        <v>13</v>
      </c>
    </row>
    <row r="6" spans="1:7" ht="20.25" thickBot="1">
      <c r="A6" s="142"/>
      <c r="B6" s="91" t="s">
        <v>52</v>
      </c>
      <c r="C6" s="92">
        <v>1</v>
      </c>
      <c r="D6" s="143">
        <f>C10+C12+C14+C16</f>
        <v>4</v>
      </c>
      <c r="E6" s="144">
        <f>D10+D12*2+D14*6+D16*30</f>
        <v>2433</v>
      </c>
      <c r="F6" s="145">
        <f>E10+E12+E14+E16</f>
        <v>98</v>
      </c>
      <c r="G6" s="146">
        <f>ROUNDDOWN(E6/F6,3)</f>
        <v>24.826</v>
      </c>
    </row>
    <row r="7" spans="1:7" ht="20.25" thickBot="1">
      <c r="A7" s="140"/>
      <c r="B7" s="98" t="s">
        <v>28</v>
      </c>
      <c r="C7" s="99">
        <v>1</v>
      </c>
      <c r="D7" s="147">
        <f>C11+C13+C15+C17</f>
        <v>4</v>
      </c>
      <c r="E7" s="148">
        <f>D11+D13*2+D15*6+D17*30</f>
        <v>2672</v>
      </c>
      <c r="F7" s="149">
        <f>E11+E13+E15+E17</f>
        <v>98</v>
      </c>
      <c r="G7" s="150">
        <f>ROUNDDOWN(E7/F7,3)</f>
        <v>27.265</v>
      </c>
    </row>
    <row r="8" spans="1:7" ht="22.5" customHeight="1">
      <c r="A8" s="140"/>
      <c r="B8" s="151"/>
      <c r="C8" s="152"/>
      <c r="D8" s="153"/>
      <c r="E8" s="154"/>
      <c r="F8" s="154"/>
      <c r="G8" s="155"/>
    </row>
    <row r="9" spans="1:7" ht="13.5" thickBot="1">
      <c r="A9" s="109" t="s">
        <v>39</v>
      </c>
      <c r="B9" s="110" t="s">
        <v>40</v>
      </c>
      <c r="C9" s="111" t="s">
        <v>0</v>
      </c>
      <c r="D9" s="111" t="s">
        <v>37</v>
      </c>
      <c r="E9" s="111" t="s">
        <v>38</v>
      </c>
      <c r="F9" s="111" t="s">
        <v>2</v>
      </c>
      <c r="G9" s="112" t="s">
        <v>3</v>
      </c>
    </row>
    <row r="10" spans="1:7" ht="24.75" customHeight="1">
      <c r="A10" s="222" t="s">
        <v>7</v>
      </c>
      <c r="B10" s="113" t="s">
        <v>62</v>
      </c>
      <c r="C10" s="114">
        <v>0</v>
      </c>
      <c r="D10" s="115">
        <v>343</v>
      </c>
      <c r="E10" s="115">
        <v>12</v>
      </c>
      <c r="F10" s="116">
        <f aca="true" t="shared" si="0" ref="F10:F17">ROUNDDOWN(D10/E10,3)</f>
        <v>28.583</v>
      </c>
      <c r="G10" s="117">
        <v>94</v>
      </c>
    </row>
    <row r="11" spans="1:7" ht="24.75" customHeight="1" thickBot="1">
      <c r="A11" s="223"/>
      <c r="B11" s="118" t="s">
        <v>46</v>
      </c>
      <c r="C11" s="119">
        <v>2</v>
      </c>
      <c r="D11" s="120">
        <v>400</v>
      </c>
      <c r="E11" s="120">
        <v>12</v>
      </c>
      <c r="F11" s="121">
        <f t="shared" si="0"/>
        <v>33.333</v>
      </c>
      <c r="G11" s="122">
        <v>151</v>
      </c>
    </row>
    <row r="12" spans="1:7" ht="24.75" customHeight="1">
      <c r="A12" s="222" t="s">
        <v>8</v>
      </c>
      <c r="B12" s="123" t="s">
        <v>71</v>
      </c>
      <c r="C12" s="124">
        <v>2</v>
      </c>
      <c r="D12" s="125">
        <v>250</v>
      </c>
      <c r="E12" s="125">
        <v>21</v>
      </c>
      <c r="F12" s="116">
        <f t="shared" si="0"/>
        <v>11.904</v>
      </c>
      <c r="G12" s="126">
        <v>81</v>
      </c>
    </row>
    <row r="13" spans="1:7" ht="24.75" customHeight="1" thickBot="1">
      <c r="A13" s="223"/>
      <c r="B13" s="127" t="s">
        <v>45</v>
      </c>
      <c r="C13" s="128">
        <v>0</v>
      </c>
      <c r="D13" s="129">
        <v>224</v>
      </c>
      <c r="E13" s="129">
        <v>21</v>
      </c>
      <c r="F13" s="121">
        <f t="shared" si="0"/>
        <v>10.666</v>
      </c>
      <c r="G13" s="130">
        <v>37</v>
      </c>
    </row>
    <row r="14" spans="1:7" ht="24.75" customHeight="1">
      <c r="A14" s="222" t="s">
        <v>9</v>
      </c>
      <c r="B14" s="123" t="s">
        <v>63</v>
      </c>
      <c r="C14" s="124">
        <v>2</v>
      </c>
      <c r="D14" s="125">
        <v>125</v>
      </c>
      <c r="E14" s="125">
        <v>15</v>
      </c>
      <c r="F14" s="116">
        <f t="shared" si="0"/>
        <v>8.333</v>
      </c>
      <c r="G14" s="126">
        <v>41</v>
      </c>
    </row>
    <row r="15" spans="1:7" ht="24.75" customHeight="1" thickBot="1">
      <c r="A15" s="223"/>
      <c r="B15" s="118" t="s">
        <v>47</v>
      </c>
      <c r="C15" s="119">
        <v>0</v>
      </c>
      <c r="D15" s="120">
        <v>79</v>
      </c>
      <c r="E15" s="120">
        <v>15</v>
      </c>
      <c r="F15" s="121">
        <f t="shared" si="0"/>
        <v>5.266</v>
      </c>
      <c r="G15" s="122">
        <v>22</v>
      </c>
    </row>
    <row r="16" spans="1:7" ht="24.75" customHeight="1">
      <c r="A16" s="222" t="s">
        <v>10</v>
      </c>
      <c r="B16" s="131" t="s">
        <v>64</v>
      </c>
      <c r="C16" s="132">
        <v>0</v>
      </c>
      <c r="D16" s="133">
        <v>28</v>
      </c>
      <c r="E16" s="133">
        <v>50</v>
      </c>
      <c r="F16" s="116">
        <f t="shared" si="0"/>
        <v>0.56</v>
      </c>
      <c r="G16" s="134">
        <v>3</v>
      </c>
    </row>
    <row r="17" spans="1:7" ht="24.75" customHeight="1" thickBot="1">
      <c r="A17" s="223"/>
      <c r="B17" s="127" t="s">
        <v>70</v>
      </c>
      <c r="C17" s="128">
        <v>2</v>
      </c>
      <c r="D17" s="129">
        <v>45</v>
      </c>
      <c r="E17" s="129">
        <v>50</v>
      </c>
      <c r="F17" s="121">
        <f t="shared" si="0"/>
        <v>0.9</v>
      </c>
      <c r="G17" s="130">
        <v>4</v>
      </c>
    </row>
    <row r="18" spans="1:7" ht="15">
      <c r="A18" s="135"/>
      <c r="B18" s="135"/>
      <c r="C18" s="86"/>
      <c r="D18" s="86"/>
      <c r="E18" s="86"/>
      <c r="F18" s="136"/>
      <c r="G18" s="86"/>
    </row>
    <row r="20" ht="12.75">
      <c r="A20" s="137" t="s">
        <v>44</v>
      </c>
    </row>
  </sheetData>
  <sheetProtection/>
  <protectedRanges>
    <protectedRange sqref="A2:B2" name="Bereich1"/>
  </protectedRanges>
  <mergeCells count="6">
    <mergeCell ref="A14:A15"/>
    <mergeCell ref="A16:A17"/>
    <mergeCell ref="C2:G2"/>
    <mergeCell ref="A3:G3"/>
    <mergeCell ref="A10:A11"/>
    <mergeCell ref="A12:A13"/>
  </mergeCells>
  <printOptions/>
  <pageMargins left="0.51" right="0.43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16.8515625" style="137" customWidth="1"/>
    <col min="2" max="2" width="29.421875" style="137" bestFit="1" customWidth="1"/>
    <col min="3" max="3" width="5.57421875" style="138" customWidth="1"/>
    <col min="4" max="4" width="8.57421875" style="137" bestFit="1" customWidth="1"/>
    <col min="5" max="5" width="13.28125" style="137" bestFit="1" customWidth="1"/>
    <col min="6" max="6" width="13.28125" style="139" bestFit="1" customWidth="1"/>
    <col min="7" max="7" width="9.140625" style="137" bestFit="1" customWidth="1"/>
  </cols>
  <sheetData>
    <row r="1" spans="1:7" ht="15">
      <c r="A1" s="79"/>
      <c r="B1" s="80"/>
      <c r="C1" s="81"/>
      <c r="D1" s="80"/>
      <c r="E1" s="80"/>
      <c r="F1" s="82"/>
      <c r="G1" s="80"/>
    </row>
    <row r="2" spans="1:7" ht="23.25" thickBot="1">
      <c r="A2" s="83" t="s">
        <v>25</v>
      </c>
      <c r="B2" s="84" t="s">
        <v>33</v>
      </c>
      <c r="C2" s="224" t="s">
        <v>34</v>
      </c>
      <c r="D2" s="224"/>
      <c r="E2" s="224"/>
      <c r="F2" s="224"/>
      <c r="G2" s="225"/>
    </row>
    <row r="3" spans="1:7" ht="18">
      <c r="A3" s="226" t="s">
        <v>65</v>
      </c>
      <c r="B3" s="226"/>
      <c r="C3" s="226"/>
      <c r="D3" s="226"/>
      <c r="E3" s="226"/>
      <c r="F3" s="226"/>
      <c r="G3" s="226"/>
    </row>
    <row r="4" spans="1:7" ht="27" customHeight="1">
      <c r="A4" s="140"/>
      <c r="B4" s="156"/>
      <c r="C4" s="157"/>
      <c r="D4" s="156"/>
      <c r="E4" s="87" t="s">
        <v>35</v>
      </c>
      <c r="F4" s="158"/>
      <c r="G4" s="156"/>
    </row>
    <row r="5" spans="1:7" ht="13.5" customHeight="1" thickBot="1">
      <c r="A5" s="141"/>
      <c r="B5" s="87" t="s">
        <v>36</v>
      </c>
      <c r="C5" s="87" t="s">
        <v>15</v>
      </c>
      <c r="D5" s="87" t="s">
        <v>0</v>
      </c>
      <c r="E5" s="87" t="s">
        <v>37</v>
      </c>
      <c r="F5" s="89" t="s">
        <v>38</v>
      </c>
      <c r="G5" s="87" t="s">
        <v>13</v>
      </c>
    </row>
    <row r="6" spans="1:7" ht="20.25" thickBot="1">
      <c r="A6" s="142"/>
      <c r="B6" s="91" t="s">
        <v>1</v>
      </c>
      <c r="C6" s="92">
        <v>1</v>
      </c>
      <c r="D6" s="143">
        <f>C10+C12+C14+C16</f>
        <v>4</v>
      </c>
      <c r="E6" s="144">
        <f>D10+D12*2+D14*6+D16*30</f>
        <v>2490</v>
      </c>
      <c r="F6" s="145">
        <f>E10+E12+E14+E16</f>
        <v>82</v>
      </c>
      <c r="G6" s="146">
        <f>ROUNDDOWN(E6/F6,3)</f>
        <v>30.365</v>
      </c>
    </row>
    <row r="7" spans="1:7" ht="20.25" thickBot="1">
      <c r="A7" s="140"/>
      <c r="B7" s="98" t="s">
        <v>28</v>
      </c>
      <c r="C7" s="99">
        <v>1</v>
      </c>
      <c r="D7" s="147">
        <f>C11+C13+C15+C17</f>
        <v>4</v>
      </c>
      <c r="E7" s="148">
        <f>D11+D13*2+D15*6+D17*30</f>
        <v>2402</v>
      </c>
      <c r="F7" s="149">
        <f>E11+E13+E15+E17</f>
        <v>82</v>
      </c>
      <c r="G7" s="150">
        <f>ROUNDDOWN(E7/F7,3)</f>
        <v>29.292</v>
      </c>
    </row>
    <row r="8" spans="1:7" ht="22.5" customHeight="1">
      <c r="A8" s="140"/>
      <c r="B8" s="151"/>
      <c r="C8" s="152"/>
      <c r="D8" s="153"/>
      <c r="E8" s="154"/>
      <c r="F8" s="154"/>
      <c r="G8" s="155"/>
    </row>
    <row r="9" spans="1:7" ht="13.5" thickBot="1">
      <c r="A9" s="109" t="s">
        <v>39</v>
      </c>
      <c r="B9" s="110" t="s">
        <v>40</v>
      </c>
      <c r="C9" s="111" t="s">
        <v>0</v>
      </c>
      <c r="D9" s="111" t="s">
        <v>37</v>
      </c>
      <c r="E9" s="111" t="s">
        <v>38</v>
      </c>
      <c r="F9" s="111" t="s">
        <v>2</v>
      </c>
      <c r="G9" s="112" t="s">
        <v>3</v>
      </c>
    </row>
    <row r="10" spans="1:7" ht="24.75" customHeight="1">
      <c r="A10" s="222" t="s">
        <v>7</v>
      </c>
      <c r="B10" s="113" t="s">
        <v>41</v>
      </c>
      <c r="C10" s="114">
        <v>2</v>
      </c>
      <c r="D10" s="115">
        <v>400</v>
      </c>
      <c r="E10" s="115">
        <v>5</v>
      </c>
      <c r="F10" s="116">
        <f aca="true" t="shared" si="0" ref="F10:F17">ROUNDDOWN(D10/E10,3)</f>
        <v>80</v>
      </c>
      <c r="G10" s="117" t="s">
        <v>80</v>
      </c>
    </row>
    <row r="11" spans="1:7" ht="24.75" customHeight="1" thickBot="1">
      <c r="A11" s="223"/>
      <c r="B11" s="118" t="s">
        <v>46</v>
      </c>
      <c r="C11" s="119">
        <v>0</v>
      </c>
      <c r="D11" s="120">
        <v>116</v>
      </c>
      <c r="E11" s="120">
        <v>5</v>
      </c>
      <c r="F11" s="121">
        <f t="shared" si="0"/>
        <v>23.2</v>
      </c>
      <c r="G11" s="122">
        <v>54</v>
      </c>
    </row>
    <row r="12" spans="1:7" ht="24.75" customHeight="1">
      <c r="A12" s="222" t="s">
        <v>8</v>
      </c>
      <c r="B12" s="123" t="s">
        <v>42</v>
      </c>
      <c r="C12" s="124">
        <v>2</v>
      </c>
      <c r="D12" s="125">
        <v>250</v>
      </c>
      <c r="E12" s="125">
        <v>11</v>
      </c>
      <c r="F12" s="116">
        <f t="shared" si="0"/>
        <v>22.727</v>
      </c>
      <c r="G12" s="126">
        <v>108</v>
      </c>
    </row>
    <row r="13" spans="1:7" ht="24.75" customHeight="1" thickBot="1">
      <c r="A13" s="223"/>
      <c r="B13" s="127" t="s">
        <v>45</v>
      </c>
      <c r="C13" s="128">
        <v>0</v>
      </c>
      <c r="D13" s="129">
        <v>168</v>
      </c>
      <c r="E13" s="129">
        <v>11</v>
      </c>
      <c r="F13" s="121">
        <f t="shared" si="0"/>
        <v>15.272</v>
      </c>
      <c r="G13" s="130">
        <v>60</v>
      </c>
    </row>
    <row r="14" spans="1:7" ht="24.75" customHeight="1">
      <c r="A14" s="222" t="s">
        <v>9</v>
      </c>
      <c r="B14" s="123" t="s">
        <v>43</v>
      </c>
      <c r="C14" s="124">
        <v>0</v>
      </c>
      <c r="D14" s="125">
        <v>85</v>
      </c>
      <c r="E14" s="125">
        <v>16</v>
      </c>
      <c r="F14" s="116">
        <f t="shared" si="0"/>
        <v>5.312</v>
      </c>
      <c r="G14" s="126">
        <v>34</v>
      </c>
    </row>
    <row r="15" spans="1:7" ht="24.75" customHeight="1" thickBot="1">
      <c r="A15" s="223"/>
      <c r="B15" s="118" t="s">
        <v>47</v>
      </c>
      <c r="C15" s="119">
        <v>2</v>
      </c>
      <c r="D15" s="120">
        <v>125</v>
      </c>
      <c r="E15" s="120">
        <v>16</v>
      </c>
      <c r="F15" s="121">
        <f t="shared" si="0"/>
        <v>7.812</v>
      </c>
      <c r="G15" s="122">
        <v>50</v>
      </c>
    </row>
    <row r="16" spans="1:7" ht="24.75" customHeight="1">
      <c r="A16" s="222" t="s">
        <v>10</v>
      </c>
      <c r="B16" s="131" t="s">
        <v>75</v>
      </c>
      <c r="C16" s="132">
        <v>0</v>
      </c>
      <c r="D16" s="133">
        <v>36</v>
      </c>
      <c r="E16" s="133">
        <v>50</v>
      </c>
      <c r="F16" s="116">
        <f t="shared" si="0"/>
        <v>0.72</v>
      </c>
      <c r="G16" s="134">
        <v>5</v>
      </c>
    </row>
    <row r="17" spans="1:7" ht="24.75" customHeight="1" thickBot="1">
      <c r="A17" s="223"/>
      <c r="B17" s="127" t="s">
        <v>70</v>
      </c>
      <c r="C17" s="128">
        <v>2</v>
      </c>
      <c r="D17" s="129">
        <v>40</v>
      </c>
      <c r="E17" s="129">
        <v>50</v>
      </c>
      <c r="F17" s="121">
        <f t="shared" si="0"/>
        <v>0.8</v>
      </c>
      <c r="G17" s="130">
        <v>3</v>
      </c>
    </row>
    <row r="18" spans="1:7" ht="15">
      <c r="A18" s="135"/>
      <c r="B18" s="135"/>
      <c r="C18" s="86"/>
      <c r="D18" s="86"/>
      <c r="E18" s="86"/>
      <c r="F18" s="136"/>
      <c r="G18" s="86"/>
    </row>
    <row r="20" ht="12.75">
      <c r="A20" s="137" t="s">
        <v>44</v>
      </c>
    </row>
  </sheetData>
  <sheetProtection/>
  <protectedRanges>
    <protectedRange sqref="A2:B2" name="Bereich1"/>
  </protectedRanges>
  <mergeCells count="6">
    <mergeCell ref="A14:A15"/>
    <mergeCell ref="A16:A17"/>
    <mergeCell ref="C2:G2"/>
    <mergeCell ref="A3:G3"/>
    <mergeCell ref="A10:A11"/>
    <mergeCell ref="A12:A13"/>
  </mergeCells>
  <printOptions/>
  <pageMargins left="0.51" right="0.3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16.8515625" style="137" customWidth="1"/>
    <col min="2" max="2" width="29.140625" style="137" customWidth="1"/>
    <col min="3" max="3" width="5.57421875" style="138" customWidth="1"/>
    <col min="4" max="4" width="8.57421875" style="137" bestFit="1" customWidth="1"/>
    <col min="5" max="5" width="13.28125" style="137" bestFit="1" customWidth="1"/>
    <col min="6" max="6" width="13.28125" style="139" bestFit="1" customWidth="1"/>
    <col min="7" max="7" width="9.140625" style="137" bestFit="1" customWidth="1"/>
  </cols>
  <sheetData>
    <row r="1" spans="1:7" ht="15">
      <c r="A1" s="79"/>
      <c r="B1" s="80"/>
      <c r="C1" s="81"/>
      <c r="D1" s="80"/>
      <c r="E1" s="80"/>
      <c r="F1" s="82"/>
      <c r="G1" s="80"/>
    </row>
    <row r="2" spans="1:7" ht="23.25" thickBot="1">
      <c r="A2" s="83" t="s">
        <v>25</v>
      </c>
      <c r="B2" s="84" t="s">
        <v>33</v>
      </c>
      <c r="C2" s="224" t="s">
        <v>34</v>
      </c>
      <c r="D2" s="224"/>
      <c r="E2" s="224"/>
      <c r="F2" s="224"/>
      <c r="G2" s="225"/>
    </row>
    <row r="3" spans="1:7" ht="18">
      <c r="A3" s="226" t="s">
        <v>65</v>
      </c>
      <c r="B3" s="226"/>
      <c r="C3" s="226"/>
      <c r="D3" s="226"/>
      <c r="E3" s="226"/>
      <c r="F3" s="226"/>
      <c r="G3" s="226"/>
    </row>
    <row r="4" spans="1:7" ht="27" customHeight="1">
      <c r="A4" s="140"/>
      <c r="B4" s="156"/>
      <c r="C4" s="157"/>
      <c r="D4" s="156"/>
      <c r="E4" s="87" t="s">
        <v>35</v>
      </c>
      <c r="F4" s="158"/>
      <c r="G4" s="156"/>
    </row>
    <row r="5" spans="1:7" ht="13.5" customHeight="1" thickBot="1">
      <c r="A5" s="141"/>
      <c r="B5" s="87" t="s">
        <v>36</v>
      </c>
      <c r="C5" s="87" t="s">
        <v>15</v>
      </c>
      <c r="D5" s="87" t="s">
        <v>0</v>
      </c>
      <c r="E5" s="87" t="s">
        <v>37</v>
      </c>
      <c r="F5" s="89" t="s">
        <v>38</v>
      </c>
      <c r="G5" s="87" t="s">
        <v>13</v>
      </c>
    </row>
    <row r="6" spans="1:7" ht="20.25" thickBot="1">
      <c r="A6" s="142"/>
      <c r="B6" s="98" t="s">
        <v>72</v>
      </c>
      <c r="C6" s="92">
        <v>1</v>
      </c>
      <c r="D6" s="143">
        <f>C10+C12+C14+C16</f>
        <v>4</v>
      </c>
      <c r="E6" s="144">
        <f>D10+D12*2+D14*6+D16*30</f>
        <v>2248</v>
      </c>
      <c r="F6" s="145">
        <f>E10+E12+E14+E16</f>
        <v>76</v>
      </c>
      <c r="G6" s="146">
        <f>ROUNDDOWN(E6/F6,3)</f>
        <v>29.578</v>
      </c>
    </row>
    <row r="7" spans="1:7" ht="20.25" thickBot="1">
      <c r="A7" s="140"/>
      <c r="B7" s="98" t="s">
        <v>52</v>
      </c>
      <c r="C7" s="99">
        <v>1</v>
      </c>
      <c r="D7" s="147">
        <f>C11+C13+C15+C17</f>
        <v>4</v>
      </c>
      <c r="E7" s="148">
        <f>D11+D13*2+D15*6+D17*30</f>
        <v>2334</v>
      </c>
      <c r="F7" s="149">
        <f>E11+E13+E15+E17</f>
        <v>76</v>
      </c>
      <c r="G7" s="150">
        <f>ROUNDDOWN(E7/F7,3)</f>
        <v>30.71</v>
      </c>
    </row>
    <row r="8" spans="1:7" ht="22.5" customHeight="1">
      <c r="A8" s="140"/>
      <c r="B8" s="151"/>
      <c r="C8" s="152"/>
      <c r="D8" s="153"/>
      <c r="E8" s="154"/>
      <c r="F8" s="154"/>
      <c r="G8" s="155"/>
    </row>
    <row r="9" spans="1:7" ht="13.5" thickBot="1">
      <c r="A9" s="109" t="s">
        <v>39</v>
      </c>
      <c r="B9" s="110" t="s">
        <v>40</v>
      </c>
      <c r="C9" s="111" t="s">
        <v>0</v>
      </c>
      <c r="D9" s="111" t="s">
        <v>37</v>
      </c>
      <c r="E9" s="111" t="s">
        <v>38</v>
      </c>
      <c r="F9" s="111" t="s">
        <v>2</v>
      </c>
      <c r="G9" s="112" t="s">
        <v>3</v>
      </c>
    </row>
    <row r="10" spans="1:7" ht="24.75" customHeight="1">
      <c r="A10" s="222" t="s">
        <v>7</v>
      </c>
      <c r="B10" s="113" t="s">
        <v>66</v>
      </c>
      <c r="C10" s="114">
        <v>2</v>
      </c>
      <c r="D10" s="115">
        <v>400</v>
      </c>
      <c r="E10" s="115">
        <v>5</v>
      </c>
      <c r="F10" s="116">
        <f aca="true" t="shared" si="0" ref="F10:F17">ROUNDDOWN(D10/E10,3)</f>
        <v>80</v>
      </c>
      <c r="G10" s="117" t="s">
        <v>81</v>
      </c>
    </row>
    <row r="11" spans="1:7" ht="24.75" customHeight="1" thickBot="1">
      <c r="A11" s="223"/>
      <c r="B11" s="118" t="s">
        <v>62</v>
      </c>
      <c r="C11" s="119">
        <v>0</v>
      </c>
      <c r="D11" s="120">
        <v>22</v>
      </c>
      <c r="E11" s="120">
        <v>5</v>
      </c>
      <c r="F11" s="121">
        <f t="shared" si="0"/>
        <v>4.4</v>
      </c>
      <c r="G11" s="122">
        <v>16</v>
      </c>
    </row>
    <row r="12" spans="1:7" ht="24.75" customHeight="1">
      <c r="A12" s="222" t="s">
        <v>8</v>
      </c>
      <c r="B12" s="123" t="s">
        <v>67</v>
      </c>
      <c r="C12" s="124">
        <v>0</v>
      </c>
      <c r="D12" s="125">
        <v>39</v>
      </c>
      <c r="E12" s="125">
        <v>7</v>
      </c>
      <c r="F12" s="116">
        <f t="shared" si="0"/>
        <v>5.571</v>
      </c>
      <c r="G12" s="126">
        <v>13</v>
      </c>
    </row>
    <row r="13" spans="1:7" ht="24.75" customHeight="1" thickBot="1">
      <c r="A13" s="223"/>
      <c r="B13" s="127" t="s">
        <v>71</v>
      </c>
      <c r="C13" s="128">
        <v>2</v>
      </c>
      <c r="D13" s="129">
        <v>250</v>
      </c>
      <c r="E13" s="129">
        <v>7</v>
      </c>
      <c r="F13" s="121">
        <f t="shared" si="0"/>
        <v>35.714</v>
      </c>
      <c r="G13" s="130">
        <v>96</v>
      </c>
    </row>
    <row r="14" spans="1:7" ht="24.75" customHeight="1">
      <c r="A14" s="222" t="s">
        <v>9</v>
      </c>
      <c r="B14" s="123" t="s">
        <v>68</v>
      </c>
      <c r="C14" s="124">
        <v>2</v>
      </c>
      <c r="D14" s="125">
        <v>125</v>
      </c>
      <c r="E14" s="125">
        <v>14</v>
      </c>
      <c r="F14" s="116">
        <f t="shared" si="0"/>
        <v>8.928</v>
      </c>
      <c r="G14" s="126">
        <v>31</v>
      </c>
    </row>
    <row r="15" spans="1:7" ht="24.75" customHeight="1" thickBot="1">
      <c r="A15" s="223"/>
      <c r="B15" s="118" t="s">
        <v>63</v>
      </c>
      <c r="C15" s="119">
        <v>0</v>
      </c>
      <c r="D15" s="120">
        <v>92</v>
      </c>
      <c r="E15" s="120">
        <v>14</v>
      </c>
      <c r="F15" s="121">
        <f t="shared" si="0"/>
        <v>6.571</v>
      </c>
      <c r="G15" s="122">
        <v>23</v>
      </c>
    </row>
    <row r="16" spans="1:7" ht="24.75" customHeight="1">
      <c r="A16" s="222" t="s">
        <v>10</v>
      </c>
      <c r="B16" s="131" t="s">
        <v>69</v>
      </c>
      <c r="C16" s="132">
        <v>0</v>
      </c>
      <c r="D16" s="133">
        <v>34</v>
      </c>
      <c r="E16" s="133">
        <v>50</v>
      </c>
      <c r="F16" s="116">
        <f t="shared" si="0"/>
        <v>0.68</v>
      </c>
      <c r="G16" s="134">
        <v>4</v>
      </c>
    </row>
    <row r="17" spans="1:7" ht="24.75" customHeight="1" thickBot="1">
      <c r="A17" s="223"/>
      <c r="B17" s="127" t="s">
        <v>64</v>
      </c>
      <c r="C17" s="128">
        <v>2</v>
      </c>
      <c r="D17" s="129">
        <v>42</v>
      </c>
      <c r="E17" s="129">
        <v>50</v>
      </c>
      <c r="F17" s="121">
        <f t="shared" si="0"/>
        <v>0.84</v>
      </c>
      <c r="G17" s="130">
        <v>5</v>
      </c>
    </row>
    <row r="18" spans="1:7" ht="15">
      <c r="A18" s="135"/>
      <c r="B18" s="135"/>
      <c r="C18" s="86"/>
      <c r="D18" s="86"/>
      <c r="E18" s="86"/>
      <c r="F18" s="136"/>
      <c r="G18" s="86"/>
    </row>
    <row r="20" ht="12.75">
      <c r="A20" s="137" t="s">
        <v>44</v>
      </c>
    </row>
  </sheetData>
  <sheetProtection/>
  <protectedRanges>
    <protectedRange sqref="A2:B2" name="Bereich1"/>
  </protectedRanges>
  <mergeCells count="6">
    <mergeCell ref="A14:A15"/>
    <mergeCell ref="A16:A17"/>
    <mergeCell ref="C2:G2"/>
    <mergeCell ref="A3:G3"/>
    <mergeCell ref="A10:A11"/>
    <mergeCell ref="A12:A13"/>
  </mergeCells>
  <printOptions/>
  <pageMargins left="0.51" right="0.3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17.421875" style="137" customWidth="1"/>
    <col min="2" max="2" width="27.57421875" style="137" bestFit="1" customWidth="1"/>
    <col min="3" max="3" width="5.57421875" style="138" customWidth="1"/>
    <col min="4" max="4" width="8.57421875" style="137" bestFit="1" customWidth="1"/>
    <col min="5" max="5" width="13.28125" style="137" bestFit="1" customWidth="1"/>
    <col min="6" max="6" width="13.28125" style="139" bestFit="1" customWidth="1"/>
    <col min="7" max="7" width="9.140625" style="137" bestFit="1" customWidth="1"/>
  </cols>
  <sheetData>
    <row r="1" spans="1:7" ht="15">
      <c r="A1" s="79"/>
      <c r="B1" s="80"/>
      <c r="C1" s="81"/>
      <c r="D1" s="80"/>
      <c r="E1" s="80"/>
      <c r="F1" s="82"/>
      <c r="G1" s="80"/>
    </row>
    <row r="2" spans="1:7" ht="23.25" thickBot="1">
      <c r="A2" s="83" t="s">
        <v>25</v>
      </c>
      <c r="B2" s="84" t="s">
        <v>33</v>
      </c>
      <c r="C2" s="224" t="s">
        <v>34</v>
      </c>
      <c r="D2" s="224"/>
      <c r="E2" s="224"/>
      <c r="F2" s="224"/>
      <c r="G2" s="225"/>
    </row>
    <row r="3" spans="1:7" ht="18">
      <c r="A3" s="226" t="s">
        <v>65</v>
      </c>
      <c r="B3" s="226"/>
      <c r="C3" s="226"/>
      <c r="D3" s="226"/>
      <c r="E3" s="226"/>
      <c r="F3" s="226"/>
      <c r="G3" s="226"/>
    </row>
    <row r="4" spans="1:7" ht="27" customHeight="1">
      <c r="A4" s="140"/>
      <c r="B4" s="156"/>
      <c r="C4" s="157"/>
      <c r="D4" s="156"/>
      <c r="E4" s="87" t="s">
        <v>35</v>
      </c>
      <c r="F4" s="158"/>
      <c r="G4" s="156"/>
    </row>
    <row r="5" spans="1:7" ht="13.5" customHeight="1" thickBot="1">
      <c r="A5" s="141"/>
      <c r="B5" s="87" t="s">
        <v>36</v>
      </c>
      <c r="C5" s="87" t="s">
        <v>15</v>
      </c>
      <c r="D5" s="87" t="s">
        <v>0</v>
      </c>
      <c r="E5" s="87" t="s">
        <v>37</v>
      </c>
      <c r="F5" s="89" t="s">
        <v>38</v>
      </c>
      <c r="G5" s="87" t="s">
        <v>13</v>
      </c>
    </row>
    <row r="6" spans="1:7" ht="20.25" thickBot="1">
      <c r="A6" s="142"/>
      <c r="B6" s="91" t="s">
        <v>1</v>
      </c>
      <c r="C6" s="92">
        <v>0</v>
      </c>
      <c r="D6" s="143">
        <f>C10+C12+C14+C16</f>
        <v>2</v>
      </c>
      <c r="E6" s="144">
        <f>D10+D12*2+D14*6+D16*30</f>
        <v>2157</v>
      </c>
      <c r="F6" s="145">
        <f>E10+E12+E14+E16</f>
        <v>81</v>
      </c>
      <c r="G6" s="146">
        <f>ROUNDDOWN(E6/F6,3)</f>
        <v>26.629</v>
      </c>
    </row>
    <row r="7" spans="1:7" ht="20.25" thickBot="1">
      <c r="A7" s="140"/>
      <c r="B7" s="98" t="s">
        <v>72</v>
      </c>
      <c r="C7" s="99">
        <v>2</v>
      </c>
      <c r="D7" s="147">
        <f>C11+C13+C15+C17</f>
        <v>6</v>
      </c>
      <c r="E7" s="148">
        <f>D11+D13*2+D15*6+D17*30</f>
        <v>2970</v>
      </c>
      <c r="F7" s="149">
        <f>E11+E13+E15+E17</f>
        <v>81</v>
      </c>
      <c r="G7" s="150">
        <f>ROUNDDOWN(E7/F7,3)</f>
        <v>36.666</v>
      </c>
    </row>
    <row r="8" spans="1:7" ht="22.5" customHeight="1">
      <c r="A8" s="140"/>
      <c r="B8" s="151"/>
      <c r="C8" s="152"/>
      <c r="D8" s="153"/>
      <c r="E8" s="154"/>
      <c r="F8" s="154"/>
      <c r="G8" s="155"/>
    </row>
    <row r="9" spans="1:7" ht="13.5" thickBot="1">
      <c r="A9" s="109" t="s">
        <v>39</v>
      </c>
      <c r="B9" s="110" t="s">
        <v>40</v>
      </c>
      <c r="C9" s="111" t="s">
        <v>0</v>
      </c>
      <c r="D9" s="111" t="s">
        <v>37</v>
      </c>
      <c r="E9" s="111" t="s">
        <v>38</v>
      </c>
      <c r="F9" s="111" t="s">
        <v>2</v>
      </c>
      <c r="G9" s="112" t="s">
        <v>3</v>
      </c>
    </row>
    <row r="10" spans="1:7" ht="24.75" customHeight="1">
      <c r="A10" s="222" t="s">
        <v>7</v>
      </c>
      <c r="B10" s="113" t="s">
        <v>41</v>
      </c>
      <c r="C10" s="114">
        <v>0</v>
      </c>
      <c r="D10" s="115">
        <v>283</v>
      </c>
      <c r="E10" s="115">
        <v>6</v>
      </c>
      <c r="F10" s="116">
        <f aca="true" t="shared" si="0" ref="F10:F17">ROUNDDOWN(D10/E10,3)</f>
        <v>47.166</v>
      </c>
      <c r="G10" s="117">
        <v>227</v>
      </c>
    </row>
    <row r="11" spans="1:7" ht="24.75" customHeight="1" thickBot="1">
      <c r="A11" s="223"/>
      <c r="B11" s="118" t="s">
        <v>66</v>
      </c>
      <c r="C11" s="119">
        <v>2</v>
      </c>
      <c r="D11" s="120">
        <v>400</v>
      </c>
      <c r="E11" s="120">
        <v>6</v>
      </c>
      <c r="F11" s="121">
        <f t="shared" si="0"/>
        <v>66.666</v>
      </c>
      <c r="G11" s="122" t="s">
        <v>82</v>
      </c>
    </row>
    <row r="12" spans="1:7" ht="24.75" customHeight="1">
      <c r="A12" s="222" t="s">
        <v>8</v>
      </c>
      <c r="B12" s="123" t="s">
        <v>42</v>
      </c>
      <c r="C12" s="124">
        <v>2</v>
      </c>
      <c r="D12" s="125">
        <v>250</v>
      </c>
      <c r="E12" s="125">
        <v>6</v>
      </c>
      <c r="F12" s="116">
        <f t="shared" si="0"/>
        <v>41.666</v>
      </c>
      <c r="G12" s="126">
        <v>110</v>
      </c>
    </row>
    <row r="13" spans="1:7" ht="24.75" customHeight="1" thickBot="1">
      <c r="A13" s="223"/>
      <c r="B13" s="127" t="s">
        <v>67</v>
      </c>
      <c r="C13" s="128">
        <v>0</v>
      </c>
      <c r="D13" s="129">
        <v>175</v>
      </c>
      <c r="E13" s="129">
        <v>6</v>
      </c>
      <c r="F13" s="121">
        <f t="shared" si="0"/>
        <v>29.166</v>
      </c>
      <c r="G13" s="130">
        <v>93</v>
      </c>
    </row>
    <row r="14" spans="1:7" ht="24.75" customHeight="1">
      <c r="A14" s="222" t="s">
        <v>9</v>
      </c>
      <c r="B14" s="123" t="s">
        <v>43</v>
      </c>
      <c r="C14" s="124">
        <v>0</v>
      </c>
      <c r="D14" s="125">
        <v>114</v>
      </c>
      <c r="E14" s="125">
        <v>19</v>
      </c>
      <c r="F14" s="116">
        <f t="shared" si="0"/>
        <v>6</v>
      </c>
      <c r="G14" s="126">
        <v>35</v>
      </c>
    </row>
    <row r="15" spans="1:7" ht="24.75" customHeight="1" thickBot="1">
      <c r="A15" s="223"/>
      <c r="B15" s="118" t="s">
        <v>68</v>
      </c>
      <c r="C15" s="119">
        <v>2</v>
      </c>
      <c r="D15" s="120">
        <v>125</v>
      </c>
      <c r="E15" s="120">
        <v>19</v>
      </c>
      <c r="F15" s="121">
        <f t="shared" si="0"/>
        <v>6.578</v>
      </c>
      <c r="G15" s="122">
        <v>32</v>
      </c>
    </row>
    <row r="16" spans="1:7" ht="24.75" customHeight="1">
      <c r="A16" s="222" t="s">
        <v>10</v>
      </c>
      <c r="B16" s="131" t="s">
        <v>74</v>
      </c>
      <c r="C16" s="132">
        <v>0</v>
      </c>
      <c r="D16" s="133">
        <v>23</v>
      </c>
      <c r="E16" s="133">
        <v>50</v>
      </c>
      <c r="F16" s="116">
        <f t="shared" si="0"/>
        <v>0.46</v>
      </c>
      <c r="G16" s="134">
        <v>5</v>
      </c>
    </row>
    <row r="17" spans="1:7" ht="24.75" customHeight="1" thickBot="1">
      <c r="A17" s="223"/>
      <c r="B17" s="127" t="s">
        <v>69</v>
      </c>
      <c r="C17" s="128">
        <v>2</v>
      </c>
      <c r="D17" s="129">
        <v>49</v>
      </c>
      <c r="E17" s="129">
        <v>50</v>
      </c>
      <c r="F17" s="121">
        <f t="shared" si="0"/>
        <v>0.98</v>
      </c>
      <c r="G17" s="130">
        <v>7</v>
      </c>
    </row>
    <row r="18" spans="1:7" ht="15">
      <c r="A18" s="135"/>
      <c r="B18" s="135"/>
      <c r="C18" s="86"/>
      <c r="D18" s="86"/>
      <c r="E18" s="86"/>
      <c r="F18" s="136"/>
      <c r="G18" s="86"/>
    </row>
    <row r="20" ht="12.75">
      <c r="A20" s="137" t="s">
        <v>44</v>
      </c>
    </row>
  </sheetData>
  <sheetProtection/>
  <protectedRanges>
    <protectedRange sqref="A2:B2" name="Bereich1"/>
  </protectedRanges>
  <mergeCells count="6">
    <mergeCell ref="A14:A15"/>
    <mergeCell ref="A16:A17"/>
    <mergeCell ref="C2:G2"/>
    <mergeCell ref="A3:G3"/>
    <mergeCell ref="A10:A11"/>
    <mergeCell ref="A12:A13"/>
  </mergeCells>
  <printOptions/>
  <pageMargins left="0.51" right="0.43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2013-03-03T18:02:19Z</cp:lastPrinted>
  <dcterms:created xsi:type="dcterms:W3CDTF">2001-05-10T12:19:52Z</dcterms:created>
  <dcterms:modified xsi:type="dcterms:W3CDTF">2013-03-06T13:47:35Z</dcterms:modified>
  <cp:category/>
  <cp:version/>
  <cp:contentType/>
  <cp:contentStatus/>
</cp:coreProperties>
</file>